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
    </mc:Choice>
  </mc:AlternateContent>
  <xr:revisionPtr revIDLastSave="0" documentId="13_ncr:1_{91B31FDE-F015-4B68-AAF1-2A26C66E5C7F}" xr6:coauthVersionLast="45" xr6:coauthVersionMax="45" xr10:uidLastSave="{00000000-0000-0000-0000-000000000000}"/>
  <bookViews>
    <workbookView xWindow="-120" yWindow="-120" windowWidth="20730" windowHeight="11310" firstSheet="1" activeTab="1" xr2:uid="{00000000-000D-0000-FFFF-FFFF00000000}"/>
  </bookViews>
  <sheets>
    <sheet name="Калькулятор Рефінансування" sheetId="4" state="hidden" r:id="rId1"/>
    <sheet name="Калькулятор Рефінансування " sheetId="6" r:id="rId2"/>
  </sheets>
  <definedNames>
    <definedName name="термін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6" l="1"/>
  <c r="B11" i="6" l="1"/>
  <c r="D5" i="4"/>
  <c r="D6" i="4"/>
  <c r="D7" i="4"/>
  <c r="D15" i="4" l="1"/>
  <c r="D14" i="4" l="1"/>
  <c r="B6" i="6" s="1"/>
  <c r="D4" i="4" l="1"/>
  <c r="H85" i="4"/>
  <c r="B24" i="4"/>
  <c r="E9" i="4" l="1"/>
  <c r="D9" i="4"/>
  <c r="C24" i="4"/>
  <c r="G24" i="4"/>
  <c r="G85" i="4" s="1"/>
  <c r="B25" i="4"/>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C43" i="4" l="1"/>
  <c r="B7" i="6"/>
  <c r="C32" i="4"/>
  <c r="C42" i="4"/>
  <c r="C71" i="4"/>
  <c r="C74" i="4"/>
  <c r="C77" i="4"/>
  <c r="C58" i="4"/>
  <c r="C61" i="4"/>
  <c r="C45" i="4"/>
  <c r="C79" i="4"/>
  <c r="C35" i="4"/>
  <c r="C72" i="4"/>
  <c r="C56" i="4"/>
  <c r="C40" i="4"/>
  <c r="C75" i="4"/>
  <c r="C31" i="4"/>
  <c r="C70" i="4"/>
  <c r="C54" i="4"/>
  <c r="C38" i="4"/>
  <c r="C55" i="4"/>
  <c r="C73" i="4"/>
  <c r="C57" i="4"/>
  <c r="C41" i="4"/>
  <c r="C67" i="4"/>
  <c r="C84" i="4"/>
  <c r="C68" i="4"/>
  <c r="C52" i="4"/>
  <c r="C36" i="4"/>
  <c r="C63" i="4"/>
  <c r="C82" i="4"/>
  <c r="C66" i="4"/>
  <c r="C50" i="4"/>
  <c r="C34" i="4"/>
  <c r="C39" i="4"/>
  <c r="C69" i="4"/>
  <c r="C53" i="4"/>
  <c r="C37" i="4"/>
  <c r="C59" i="4"/>
  <c r="C80" i="4"/>
  <c r="C64" i="4"/>
  <c r="C48" i="4"/>
  <c r="E83" i="4"/>
  <c r="E81" i="4"/>
  <c r="E79" i="4"/>
  <c r="E77" i="4"/>
  <c r="E75" i="4"/>
  <c r="E73" i="4"/>
  <c r="E71" i="4"/>
  <c r="E69" i="4"/>
  <c r="E67" i="4"/>
  <c r="E65" i="4"/>
  <c r="E63" i="4"/>
  <c r="E61" i="4"/>
  <c r="E59" i="4"/>
  <c r="E57" i="4"/>
  <c r="E55" i="4"/>
  <c r="E53" i="4"/>
  <c r="E51" i="4"/>
  <c r="E49" i="4"/>
  <c r="E47" i="4"/>
  <c r="E45" i="4"/>
  <c r="E43" i="4"/>
  <c r="E41" i="4"/>
  <c r="E39" i="4"/>
  <c r="E37" i="4"/>
  <c r="E84" i="4"/>
  <c r="E80" i="4"/>
  <c r="E78" i="4"/>
  <c r="E74" i="4"/>
  <c r="E70" i="4"/>
  <c r="E66" i="4"/>
  <c r="E62" i="4"/>
  <c r="E58" i="4"/>
  <c r="E54" i="4"/>
  <c r="E52" i="4"/>
  <c r="E46" i="4"/>
  <c r="E42" i="4"/>
  <c r="D83" i="4"/>
  <c r="D81" i="4"/>
  <c r="D79" i="4"/>
  <c r="D77" i="4"/>
  <c r="D75" i="4"/>
  <c r="D73" i="4"/>
  <c r="D71" i="4"/>
  <c r="D69" i="4"/>
  <c r="D67" i="4"/>
  <c r="D65" i="4"/>
  <c r="D63" i="4"/>
  <c r="D61" i="4"/>
  <c r="D59" i="4"/>
  <c r="D57" i="4"/>
  <c r="D55" i="4"/>
  <c r="D53" i="4"/>
  <c r="D51" i="4"/>
  <c r="D49" i="4"/>
  <c r="D47" i="4"/>
  <c r="D45" i="4"/>
  <c r="D43" i="4"/>
  <c r="D41" i="4"/>
  <c r="D39" i="4"/>
  <c r="D37" i="4"/>
  <c r="E82" i="4"/>
  <c r="E76" i="4"/>
  <c r="E72" i="4"/>
  <c r="E68" i="4"/>
  <c r="E64" i="4"/>
  <c r="E60" i="4"/>
  <c r="E56" i="4"/>
  <c r="E50" i="4"/>
  <c r="E44" i="4"/>
  <c r="E40" i="4"/>
  <c r="D84" i="4"/>
  <c r="D82" i="4"/>
  <c r="D80" i="4"/>
  <c r="D78" i="4"/>
  <c r="D76" i="4"/>
  <c r="D74" i="4"/>
  <c r="D72" i="4"/>
  <c r="D70" i="4"/>
  <c r="D68" i="4"/>
  <c r="D66" i="4"/>
  <c r="D64" i="4"/>
  <c r="D62" i="4"/>
  <c r="D60" i="4"/>
  <c r="D58" i="4"/>
  <c r="D56" i="4"/>
  <c r="D54" i="4"/>
  <c r="D52" i="4"/>
  <c r="D50" i="4"/>
  <c r="D48" i="4"/>
  <c r="D46" i="4"/>
  <c r="D44" i="4"/>
  <c r="D42" i="4"/>
  <c r="D40" i="4"/>
  <c r="D38" i="4"/>
  <c r="E48" i="4"/>
  <c r="E38" i="4"/>
  <c r="C51" i="4"/>
  <c r="C78" i="4"/>
  <c r="C62" i="4"/>
  <c r="C46" i="4"/>
  <c r="C83" i="4"/>
  <c r="C81" i="4"/>
  <c r="C65" i="4"/>
  <c r="C49" i="4"/>
  <c r="C33" i="4"/>
  <c r="C47" i="4"/>
  <c r="C76" i="4"/>
  <c r="C60" i="4"/>
  <c r="C44" i="4"/>
  <c r="E25" i="4"/>
  <c r="C29" i="4"/>
  <c r="C25" i="4"/>
  <c r="D10" i="4" s="1"/>
  <c r="B8" i="6" s="1"/>
  <c r="C26" i="4"/>
  <c r="C30" i="4"/>
  <c r="C28" i="4"/>
  <c r="C27" i="4"/>
  <c r="E36" i="4"/>
  <c r="E33" i="4"/>
  <c r="E30" i="4"/>
  <c r="D30" i="4"/>
  <c r="D27" i="4"/>
  <c r="D33" i="4"/>
  <c r="E29" i="4"/>
  <c r="E26" i="4"/>
  <c r="E32" i="4"/>
  <c r="D26" i="4"/>
  <c r="D34" i="4"/>
  <c r="E35" i="4"/>
  <c r="D31" i="4"/>
  <c r="E28" i="4"/>
  <c r="E31" i="4"/>
  <c r="D35" i="4"/>
  <c r="D28" i="4"/>
  <c r="D32" i="4"/>
  <c r="D25" i="4"/>
  <c r="D36" i="4"/>
  <c r="E34" i="4"/>
  <c r="D29" i="4"/>
  <c r="E27" i="4"/>
  <c r="D85" i="4" l="1"/>
  <c r="O78" i="4"/>
  <c r="E85" i="4"/>
  <c r="L85" i="4" s="1"/>
  <c r="D11" i="4" s="1"/>
  <c r="B9" i="6" s="1"/>
  <c r="B12" i="6" s="1"/>
  <c r="O30" i="4"/>
  <c r="O60" i="4" l="1"/>
  <c r="O54" i="4"/>
  <c r="C85" i="4"/>
  <c r="O84" i="4"/>
  <c r="O66" i="4"/>
  <c r="O42" i="4"/>
  <c r="O36" i="4"/>
  <c r="O48" i="4"/>
  <c r="O72" i="4"/>
  <c r="K85" i="4" l="1"/>
  <c r="D13" i="4" s="1"/>
  <c r="B10" i="6" l="1"/>
</calcChain>
</file>

<file path=xl/sharedStrings.xml><?xml version="1.0" encoding="utf-8"?>
<sst xmlns="http://schemas.openxmlformats.org/spreadsheetml/2006/main" count="56" uniqueCount="52">
  <si>
    <t>Таблиця визначення загальної вартості кредиту для споживача</t>
  </si>
  <si>
    <t>Дата платежу</t>
  </si>
  <si>
    <t>У тому числі:</t>
  </si>
  <si>
    <t>5.1</t>
  </si>
  <si>
    <t>5.2</t>
  </si>
  <si>
    <t>Річна ставка, %</t>
  </si>
  <si>
    <t>Період</t>
  </si>
  <si>
    <t>Погашення основної суми кредиту, грн.</t>
  </si>
  <si>
    <t>Сума платежу за розрахунковий період, грн. (ануїтетний платіж)</t>
  </si>
  <si>
    <t>Сума відсотків за користування кредитом, грн.</t>
  </si>
  <si>
    <t>Платежі за надані супутні послуги</t>
  </si>
  <si>
    <t>На користь банку, у тому числі: </t>
  </si>
  <si>
    <t>Комісія за управління кредитом, грн.</t>
  </si>
  <si>
    <t>Комісія за надання кредиту, грн.</t>
  </si>
  <si>
    <t>Додаткові витрати (грн.), на розрахунково-касове обсл., у зв'язку із:</t>
  </si>
  <si>
    <t>Переказом коштів, грн.</t>
  </si>
  <si>
    <t>Іншими послугами (послуги реєстраторів, тощо), грн.</t>
  </si>
  <si>
    <t>5.3.</t>
  </si>
  <si>
    <t>5.4.</t>
  </si>
  <si>
    <t>На користь третіх осіб, пов'язані</t>
  </si>
  <si>
    <t>Мікрорефінанс 1-30      183,00%</t>
  </si>
  <si>
    <t>Готівка Стандарт 1 -50   65,00%</t>
  </si>
  <si>
    <t>Готівка VIP 50 - 100   55,00%</t>
  </si>
  <si>
    <t>Готівка VIP + 100 - 500   35,00%</t>
  </si>
  <si>
    <t>Орієнтовна реальна процентна ставка, %</t>
  </si>
  <si>
    <t>Орієнтовна загальна вартість кредиту, грн</t>
  </si>
  <si>
    <t>Відкриттям поточного рах.та БПК, грн.</t>
  </si>
  <si>
    <t>Усього</t>
  </si>
  <si>
    <t>Бажана сума рефінансувати діючий кредит</t>
  </si>
  <si>
    <t>Термін кредиту, міс.</t>
  </si>
  <si>
    <t>Сума Кредиту, грн.</t>
  </si>
  <si>
    <t>Бажані додаткові  кошти на руки</t>
  </si>
  <si>
    <t>Щомісячний платіж, грн</t>
  </si>
  <si>
    <t>Комісія за відкриття рахунку та карточки, грн</t>
  </si>
  <si>
    <t xml:space="preserve">Кількість платежів </t>
  </si>
  <si>
    <t>Вхідні дані (що вводить Клієнт)</t>
  </si>
  <si>
    <t>Вихідні дані (що отримуємо в результаті)</t>
  </si>
  <si>
    <t>«Рефінансування 1-50 тис. грн»</t>
  </si>
  <si>
    <t>«Рефінансування VIP 50-100 тис. грн»</t>
  </si>
  <si>
    <t>«Рефінансування VIP+ 100-500 тис. грн»</t>
  </si>
  <si>
    <t>Калькулятор для рефінансування</t>
  </si>
  <si>
    <t>Бажана сума рефінансувати діючий кредит, гривень</t>
  </si>
  <si>
    <t>Бажані додаткові  кошти, гривень</t>
  </si>
  <si>
    <t>Бажаний термін кредиту, місяців</t>
  </si>
  <si>
    <t>Сума Кредиту, гривень</t>
  </si>
  <si>
    <t>Річна ставка, відсотків річних</t>
  </si>
  <si>
    <t>Сума платежу за розрахунковий період [включає платіж за кредитом, проценти за користування кредитом, розмір платежів за додаткові та супутні послуги банку, кредитного посередника (за наявності) та третіх осіб], гривень</t>
  </si>
  <si>
    <t>Реальна річна процентна ставка, відсотків річних</t>
  </si>
  <si>
    <t>Загальні витрати за споживчим кредитом, гривень</t>
  </si>
  <si>
    <t>Загальна вартість кредиту для клієнта, гривень</t>
  </si>
  <si>
    <t>Комісія за відкриття рахунку та карточки, гривень</t>
  </si>
  <si>
    <t>Приклад розрахунку: Клієнт бажає рефінансувати заборгованість (діючий кредит) у сумі 230 000 грн, також отримати ддаткові кошти на поточні потреби у розмірі 80 000 грн. Загальна сума кредиту яку клієнт бажає отримати  буде становити 310 000 грн. Бажаний термін кредиту  -  60 місяців. Комісія за відкриття поточного рахунку та банківської карточки - 200,00 грн. Щомісячний платіж по даному кредиту буде становити 11 001,99 грн, загальна кількість ануїтетних платежів (рівними частинами) буде 60 шт. Орієнтовні загальні витрати за споживчим кредитом  на термін 60 місяців будуть становити - 350 319,68  грн. Орієнтовна реальна річна процентна ставка - 41,37% річних. Орієнтовна  загальна вартість кредиту для клієнта становить 660 319,68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</si>
</sst>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b/>
      <sz val="11"/>
      <color theme="1"/>
      <name val="Calibri"/>
      <family val="2"/>
      <charset val="204"/>
      <scheme val="minor"/>
    </font>
    <font>
      <sz val="14"/>
      <color theme="1"/>
      <name val="Calibri"/>
      <family val="2"/>
      <charset val="204"/>
      <scheme val="minor"/>
    </font>
    <font>
      <sz val="10"/>
      <color theme="1"/>
      <name val="Calibri"/>
      <family val="2"/>
      <charset val="204"/>
      <scheme val="minor"/>
    </font>
    <font>
      <sz val="10"/>
      <name val="Arial"/>
      <family val="2"/>
      <charset val="204"/>
    </font>
    <font>
      <b/>
      <sz val="12"/>
      <color rgb="FFFFC000"/>
      <name val="Times New Roman"/>
      <family val="1"/>
      <charset val="204"/>
    </font>
    <font>
      <b/>
      <sz val="12"/>
      <color theme="7" tint="0.39997558519241921"/>
      <name val="Times New Roman"/>
      <family val="1"/>
      <charset val="204"/>
    </font>
    <font>
      <b/>
      <sz val="12"/>
      <color rgb="FF000000"/>
      <name val="Times New Roman"/>
      <family val="1"/>
      <charset val="204"/>
    </font>
    <font>
      <b/>
      <sz val="12"/>
      <color theme="7" tint="0.59999389629810485"/>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75">
    <xf numFmtId="0" fontId="0" fillId="0" borderId="0" xfId="0"/>
    <xf numFmtId="0" fontId="0" fillId="0" borderId="0" xfId="0" applyFont="1" applyProtection="1">
      <protection hidden="1"/>
    </xf>
    <xf numFmtId="9" fontId="0" fillId="0" borderId="0" xfId="0" applyNumberFormat="1" applyFont="1" applyProtection="1">
      <protection hidden="1"/>
    </xf>
    <xf numFmtId="0" fontId="0" fillId="0" borderId="0" xfId="0" applyFont="1" applyAlignment="1" applyProtection="1">
      <alignment horizontal="center" vertical="center"/>
      <protection hidden="1"/>
    </xf>
    <xf numFmtId="49" fontId="0" fillId="0" borderId="0" xfId="0" applyNumberFormat="1" applyFont="1" applyProtection="1">
      <protection hidden="1"/>
    </xf>
    <xf numFmtId="10" fontId="0" fillId="0" borderId="0" xfId="0" applyNumberFormat="1" applyFont="1" applyProtection="1">
      <protection hidden="1"/>
    </xf>
    <xf numFmtId="49" fontId="0" fillId="0" borderId="1" xfId="0" applyNumberFormat="1" applyFont="1" applyBorder="1" applyAlignment="1" applyProtection="1">
      <alignment horizontal="center" vertical="center"/>
      <protection hidden="1"/>
    </xf>
    <xf numFmtId="0" fontId="0" fillId="0" borderId="1" xfId="0" applyFont="1" applyBorder="1" applyProtection="1">
      <protection hidden="1"/>
    </xf>
    <xf numFmtId="14" fontId="0" fillId="0" borderId="1" xfId="0" applyNumberFormat="1" applyFont="1" applyBorder="1" applyAlignment="1" applyProtection="1">
      <alignment horizontal="center" vertical="center"/>
      <protection hidden="1"/>
    </xf>
    <xf numFmtId="3" fontId="0" fillId="0" borderId="1" xfId="0" applyNumberFormat="1" applyFont="1" applyBorder="1" applyAlignment="1" applyProtection="1">
      <alignment horizontal="right"/>
      <protection hidden="1"/>
    </xf>
    <xf numFmtId="0" fontId="0" fillId="0" borderId="1" xfId="0" applyFont="1" applyBorder="1" applyAlignment="1" applyProtection="1">
      <alignment horizontal="center"/>
      <protection hidden="1"/>
    </xf>
    <xf numFmtId="4" fontId="0" fillId="0" borderId="1" xfId="0" applyNumberFormat="1" applyFont="1" applyBorder="1" applyAlignment="1" applyProtection="1">
      <alignment horizontal="right"/>
      <protection hidden="1"/>
    </xf>
    <xf numFmtId="4" fontId="1" fillId="0" borderId="1" xfId="0" applyNumberFormat="1" applyFont="1" applyBorder="1" applyAlignment="1" applyProtection="1">
      <alignment horizontal="right"/>
      <protection hidden="1"/>
    </xf>
    <xf numFmtId="0" fontId="0" fillId="0" borderId="1" xfId="0" applyBorder="1"/>
    <xf numFmtId="2" fontId="0" fillId="0" borderId="1" xfId="0" applyNumberFormat="1" applyBorder="1"/>
    <xf numFmtId="0" fontId="3" fillId="0" borderId="1" xfId="0" applyFont="1" applyBorder="1" applyAlignment="1" applyProtection="1">
      <alignment horizontal="center" vertical="center" wrapText="1"/>
      <protection hidden="1"/>
    </xf>
    <xf numFmtId="1" fontId="0" fillId="0" borderId="0" xfId="0" applyNumberFormat="1" applyFont="1" applyProtection="1">
      <protection hidden="1"/>
    </xf>
    <xf numFmtId="0" fontId="0" fillId="0" borderId="1" xfId="0" applyNumberFormat="1" applyFont="1" applyBorder="1" applyAlignment="1" applyProtection="1">
      <alignment horizontal="right"/>
      <protection hidden="1"/>
    </xf>
    <xf numFmtId="4" fontId="1" fillId="3" borderId="1" xfId="0" applyNumberFormat="1" applyFont="1" applyFill="1" applyBorder="1" applyAlignment="1" applyProtection="1">
      <alignment horizontal="right"/>
      <protection hidden="1"/>
    </xf>
    <xf numFmtId="14" fontId="0" fillId="3" borderId="1" xfId="0" applyNumberFormat="1" applyFont="1" applyFill="1" applyBorder="1" applyAlignment="1" applyProtection="1">
      <alignment horizontal="center" vertical="center"/>
      <protection hidden="1"/>
    </xf>
    <xf numFmtId="4" fontId="0" fillId="3" borderId="1" xfId="0" applyNumberFormat="1" applyFont="1" applyFill="1" applyBorder="1" applyProtection="1">
      <protection hidden="1"/>
    </xf>
    <xf numFmtId="4" fontId="0" fillId="3" borderId="1" xfId="0" applyNumberFormat="1" applyFont="1" applyFill="1" applyBorder="1" applyAlignment="1" applyProtection="1">
      <alignment horizontal="right"/>
      <protection hidden="1"/>
    </xf>
    <xf numFmtId="10" fontId="1" fillId="3" borderId="1" xfId="0" applyNumberFormat="1" applyFont="1" applyFill="1" applyBorder="1" applyAlignment="1" applyProtection="1">
      <alignment horizontal="right"/>
      <protection hidden="1"/>
    </xf>
    <xf numFmtId="0" fontId="0" fillId="3" borderId="1" xfId="0" applyFont="1" applyFill="1" applyBorder="1" applyProtection="1">
      <protection hidden="1"/>
    </xf>
    <xf numFmtId="2" fontId="0" fillId="3" borderId="1" xfId="0" applyNumberFormat="1" applyFont="1" applyFill="1" applyBorder="1" applyProtection="1">
      <protection hidden="1"/>
    </xf>
    <xf numFmtId="1" fontId="0" fillId="3" borderId="1" xfId="0" applyNumberFormat="1" applyFont="1" applyFill="1" applyBorder="1" applyProtection="1">
      <protection hidden="1"/>
    </xf>
    <xf numFmtId="3" fontId="0" fillId="3" borderId="1" xfId="0" applyNumberFormat="1" applyFont="1" applyFill="1" applyBorder="1" applyProtection="1">
      <protection hidden="1"/>
    </xf>
    <xf numFmtId="3" fontId="0" fillId="4" borderId="1" xfId="0" applyNumberFormat="1" applyFont="1" applyFill="1" applyBorder="1" applyProtection="1">
      <protection hidden="1"/>
    </xf>
    <xf numFmtId="0" fontId="0" fillId="4" borderId="1" xfId="0" applyFont="1" applyFill="1" applyBorder="1" applyProtection="1">
      <protection hidden="1"/>
    </xf>
    <xf numFmtId="10" fontId="0" fillId="3" borderId="1" xfId="0" applyNumberFormat="1" applyFont="1" applyFill="1" applyBorder="1" applyProtection="1">
      <protection hidden="1"/>
    </xf>
    <xf numFmtId="3" fontId="7" fillId="2" borderId="1" xfId="0" applyNumberFormat="1" applyFont="1" applyFill="1" applyBorder="1" applyAlignment="1" applyProtection="1">
      <alignment horizontal="center" vertical="center" wrapText="1"/>
      <protection locked="0" hidden="1"/>
    </xf>
    <xf numFmtId="0" fontId="0" fillId="0" borderId="0" xfId="0" applyProtection="1">
      <protection hidden="1"/>
    </xf>
    <xf numFmtId="0" fontId="5" fillId="0" borderId="1" xfId="0" applyFont="1" applyBorder="1" applyAlignment="1" applyProtection="1">
      <alignment horizontal="left" vertical="center"/>
      <protection hidden="1"/>
    </xf>
    <xf numFmtId="0" fontId="1" fillId="0" borderId="1" xfId="0" applyFont="1" applyBorder="1" applyProtection="1">
      <protection hidden="1"/>
    </xf>
    <xf numFmtId="0" fontId="1" fillId="2" borderId="1" xfId="0" applyFont="1" applyFill="1" applyBorder="1" applyProtection="1">
      <protection hidden="1"/>
    </xf>
    <xf numFmtId="3" fontId="6" fillId="0" borderId="1" xfId="0" applyNumberFormat="1" applyFont="1" applyBorder="1" applyAlignment="1" applyProtection="1">
      <alignment horizontal="center" vertical="center"/>
      <protection hidden="1"/>
    </xf>
    <xf numFmtId="1" fontId="6" fillId="0" borderId="1" xfId="0" applyNumberFormat="1" applyFont="1" applyBorder="1" applyAlignment="1" applyProtection="1">
      <alignment horizontal="center" vertical="center"/>
      <protection hidden="1"/>
    </xf>
    <xf numFmtId="1" fontId="1" fillId="0" borderId="1" xfId="0" applyNumberFormat="1" applyFont="1" applyBorder="1" applyProtection="1">
      <protection hidden="1"/>
    </xf>
    <xf numFmtId="10" fontId="6" fillId="0" borderId="1" xfId="0" applyNumberFormat="1" applyFont="1" applyBorder="1" applyAlignment="1" applyProtection="1">
      <alignment horizontal="center" vertical="center"/>
      <protection hidden="1"/>
    </xf>
    <xf numFmtId="10" fontId="1" fillId="0" borderId="1" xfId="0" applyNumberFormat="1" applyFont="1" applyBorder="1" applyProtection="1">
      <protection hidden="1"/>
    </xf>
    <xf numFmtId="0" fontId="5" fillId="0" borderId="1" xfId="0" applyFont="1" applyBorder="1" applyAlignment="1" applyProtection="1">
      <alignment horizontal="left" vertical="center" wrapText="1"/>
      <protection hidden="1"/>
    </xf>
    <xf numFmtId="4" fontId="6" fillId="0" borderId="1" xfId="0" applyNumberFormat="1" applyFont="1" applyBorder="1" applyAlignment="1" applyProtection="1">
      <alignment horizontal="center" vertical="center"/>
      <protection hidden="1"/>
    </xf>
    <xf numFmtId="3" fontId="1" fillId="0" borderId="1" xfId="0" applyNumberFormat="1" applyFont="1" applyBorder="1" applyProtection="1">
      <protection hidden="1"/>
    </xf>
    <xf numFmtId="3" fontId="0" fillId="0" borderId="0" xfId="0" applyNumberFormat="1" applyProtection="1">
      <protection hidden="1"/>
    </xf>
    <xf numFmtId="0" fontId="2" fillId="0" borderId="0" xfId="0" applyFont="1" applyAlignment="1" applyProtection="1">
      <alignment horizontal="center"/>
      <protection hidden="1"/>
    </xf>
    <xf numFmtId="0" fontId="0" fillId="3" borderId="1" xfId="0" applyFont="1" applyFill="1" applyBorder="1" applyAlignment="1" applyProtection="1">
      <alignment horizontal="left"/>
      <protection hidden="1"/>
    </xf>
    <xf numFmtId="4" fontId="1" fillId="3" borderId="2" xfId="0" applyNumberFormat="1" applyFont="1" applyFill="1" applyBorder="1" applyAlignment="1" applyProtection="1">
      <alignment horizontal="center" vertical="center"/>
      <protection hidden="1"/>
    </xf>
    <xf numFmtId="4" fontId="1" fillId="3" borderId="4" xfId="0" applyNumberFormat="1"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4" borderId="1" xfId="0" applyFont="1" applyFill="1" applyBorder="1" applyAlignment="1" applyProtection="1">
      <alignment horizontal="center"/>
      <protection hidden="1"/>
    </xf>
    <xf numFmtId="0" fontId="0" fillId="4" borderId="1" xfId="0" applyFont="1" applyFill="1" applyBorder="1" applyAlignment="1" applyProtection="1">
      <alignment horizontal="left"/>
      <protection hidden="1"/>
    </xf>
    <xf numFmtId="0" fontId="0" fillId="4" borderId="2" xfId="0" applyFont="1" applyFill="1" applyBorder="1" applyAlignment="1" applyProtection="1">
      <alignment horizontal="left"/>
      <protection hidden="1"/>
    </xf>
    <xf numFmtId="0" fontId="0" fillId="4" borderId="3" xfId="0" applyFont="1" applyFill="1" applyBorder="1" applyAlignment="1" applyProtection="1">
      <alignment horizontal="left"/>
      <protection hidden="1"/>
    </xf>
    <xf numFmtId="0" fontId="0" fillId="4" borderId="4" xfId="0" applyFont="1" applyFill="1" applyBorder="1" applyAlignment="1" applyProtection="1">
      <alignment horizontal="left"/>
      <protection hidden="1"/>
    </xf>
    <xf numFmtId="0" fontId="0" fillId="3" borderId="2" xfId="0" applyFont="1" applyFill="1" applyBorder="1" applyAlignment="1" applyProtection="1">
      <alignment horizontal="left"/>
      <protection hidden="1"/>
    </xf>
    <xf numFmtId="0" fontId="0" fillId="3" borderId="3" xfId="0" applyFont="1" applyFill="1" applyBorder="1" applyAlignment="1" applyProtection="1">
      <alignment horizontal="left"/>
      <protection hidden="1"/>
    </xf>
    <xf numFmtId="0" fontId="0" fillId="3" borderId="4" xfId="0" applyFont="1" applyFill="1" applyBorder="1" applyAlignment="1" applyProtection="1">
      <alignment horizontal="left"/>
      <protection hidden="1"/>
    </xf>
    <xf numFmtId="0" fontId="1" fillId="3" borderId="1" xfId="0" applyFont="1" applyFill="1" applyBorder="1" applyAlignment="1" applyProtection="1">
      <alignment horizontal="center"/>
      <protection hidden="1"/>
    </xf>
    <xf numFmtId="0" fontId="5" fillId="0" borderId="1" xfId="0" applyFont="1" applyBorder="1" applyAlignment="1" applyProtection="1">
      <alignment horizontal="center" vertical="center"/>
      <protection hidden="1"/>
    </xf>
    <xf numFmtId="0" fontId="1" fillId="0" borderId="1" xfId="0" applyFont="1" applyBorder="1" applyAlignment="1" applyProtection="1">
      <alignment horizontal="center"/>
      <protection hidden="1"/>
    </xf>
    <xf numFmtId="0" fontId="8" fillId="0" borderId="1" xfId="0" applyFont="1" applyBorder="1" applyAlignment="1" applyProtection="1">
      <alignment horizontal="center" vertical="center" wrapText="1"/>
      <protection hidden="1"/>
    </xf>
  </cellXfs>
  <cellStyles count="2">
    <cellStyle name="Звичайний" xfId="0" builtinId="0"/>
    <cellStyle name="Обычный_Лист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CDF2-415E-4E4A-B816-6432CBD7FA10}">
  <dimension ref="A1:X85"/>
  <sheetViews>
    <sheetView topLeftCell="A1048576" workbookViewId="0">
      <selection activeCell="A3" sqref="A1:XFD1048576"/>
    </sheetView>
  </sheetViews>
  <sheetFormatPr defaultColWidth="6.5703125" defaultRowHeight="15" zeroHeight="1" x14ac:dyDescent="0.25"/>
  <cols>
    <col min="1" max="1" width="6.5703125" style="1"/>
    <col min="2" max="2" width="15.85546875" style="3" customWidth="1"/>
    <col min="3" max="3" width="28" style="1" customWidth="1"/>
    <col min="4" max="4" width="12.5703125" style="1" bestFit="1" customWidth="1"/>
    <col min="5" max="5" width="36.28515625" style="1" customWidth="1"/>
    <col min="6" max="6" width="12.7109375" style="1" hidden="1" customWidth="1"/>
    <col min="7" max="7" width="11.28515625" style="1" hidden="1" customWidth="1"/>
    <col min="8" max="8" width="10" style="1" hidden="1" customWidth="1"/>
    <col min="9" max="9" width="10.28515625" style="1" hidden="1" customWidth="1"/>
    <col min="10" max="10" width="14.85546875" style="1" hidden="1" customWidth="1"/>
    <col min="11" max="11" width="15" style="1" hidden="1" customWidth="1"/>
    <col min="12" max="12" width="12.85546875" style="1" hidden="1" customWidth="1"/>
    <col min="13" max="13" width="7.5703125" style="1" hidden="1" customWidth="1"/>
    <col min="14" max="14" width="12.140625" style="1" hidden="1" customWidth="1"/>
    <col min="15" max="15" width="8.7109375" style="1" hidden="1" customWidth="1"/>
    <col min="16" max="17" width="6.5703125" style="1" hidden="1" customWidth="1"/>
    <col min="18" max="18" width="7" style="1" hidden="1" customWidth="1"/>
    <col min="19" max="24" width="6.5703125" style="1" hidden="1" customWidth="1"/>
    <col min="25" max="25" width="0" style="1" hidden="1" customWidth="1"/>
    <col min="26" max="16384" width="6.5703125" style="1"/>
  </cols>
  <sheetData>
    <row r="1" spans="1:19" hidden="1" x14ac:dyDescent="0.25">
      <c r="J1" s="16"/>
    </row>
    <row r="2" spans="1:19" hidden="1" x14ac:dyDescent="0.25">
      <c r="J2" s="16"/>
    </row>
    <row r="3" spans="1:19" hidden="1" x14ac:dyDescent="0.25">
      <c r="A3" s="63" t="s">
        <v>35</v>
      </c>
      <c r="B3" s="63"/>
      <c r="C3" s="63"/>
      <c r="D3" s="63"/>
      <c r="J3" s="16"/>
      <c r="R3" s="7">
        <v>50000</v>
      </c>
    </row>
    <row r="4" spans="1:19" hidden="1" x14ac:dyDescent="0.25">
      <c r="A4" s="64" t="s">
        <v>30</v>
      </c>
      <c r="B4" s="64"/>
      <c r="C4" s="64"/>
      <c r="D4" s="27">
        <f>D5+D6</f>
        <v>85000</v>
      </c>
      <c r="J4" s="16"/>
      <c r="R4" s="7">
        <v>100001</v>
      </c>
    </row>
    <row r="5" spans="1:19" hidden="1" x14ac:dyDescent="0.25">
      <c r="A5" s="65" t="s">
        <v>28</v>
      </c>
      <c r="B5" s="66"/>
      <c r="C5" s="67"/>
      <c r="D5" s="27">
        <f>'Калькулятор Рефінансування '!B2</f>
        <v>80000</v>
      </c>
      <c r="J5" s="16"/>
      <c r="O5" s="1">
        <v>6</v>
      </c>
      <c r="R5" s="7">
        <v>50001</v>
      </c>
    </row>
    <row r="6" spans="1:19" hidden="1" x14ac:dyDescent="0.25">
      <c r="A6" s="65" t="s">
        <v>31</v>
      </c>
      <c r="B6" s="66"/>
      <c r="C6" s="67"/>
      <c r="D6" s="27">
        <f>'Калькулятор Рефінансування '!B3</f>
        <v>5000</v>
      </c>
      <c r="J6" s="16"/>
      <c r="O6" s="1">
        <v>12</v>
      </c>
      <c r="R6" s="7"/>
    </row>
    <row r="7" spans="1:19" hidden="1" x14ac:dyDescent="0.25">
      <c r="A7" s="64" t="s">
        <v>29</v>
      </c>
      <c r="B7" s="64"/>
      <c r="C7" s="64"/>
      <c r="D7" s="28">
        <f>'Калькулятор Рефінансування '!B4</f>
        <v>24</v>
      </c>
      <c r="O7" s="1">
        <v>18</v>
      </c>
      <c r="R7" s="14">
        <v>183</v>
      </c>
      <c r="S7" s="13" t="s">
        <v>20</v>
      </c>
    </row>
    <row r="8" spans="1:19" hidden="1" x14ac:dyDescent="0.25">
      <c r="A8" s="71" t="s">
        <v>36</v>
      </c>
      <c r="B8" s="71"/>
      <c r="C8" s="71"/>
      <c r="D8" s="71"/>
      <c r="O8" s="1">
        <v>24</v>
      </c>
      <c r="R8" s="14">
        <v>65</v>
      </c>
      <c r="S8" s="13" t="s">
        <v>37</v>
      </c>
    </row>
    <row r="9" spans="1:19" hidden="1" x14ac:dyDescent="0.25">
      <c r="A9" s="68" t="s">
        <v>5</v>
      </c>
      <c r="B9" s="69"/>
      <c r="C9" s="70"/>
      <c r="D9" s="24">
        <f>IF(AND(D4&lt;=R3),R8,IF(AND(D4&gt;=R6,D4&lt;R4),R9,IF(AND(D4&gt;=R4),R10)))</f>
        <v>55</v>
      </c>
      <c r="E9" s="23" t="str">
        <f>IF(AND(D4&lt;=R3),S8,IF(AND(D4&gt;=R5,D4&lt;R4),S9,IF(AND(D4&gt;=R4),S10)))</f>
        <v>«Рефінансування VIP 50-100 тис. грн»</v>
      </c>
      <c r="O9" s="1">
        <v>30</v>
      </c>
      <c r="R9" s="14">
        <v>55</v>
      </c>
      <c r="S9" s="13" t="s">
        <v>38</v>
      </c>
    </row>
    <row r="10" spans="1:19" hidden="1" x14ac:dyDescent="0.25">
      <c r="A10" s="45" t="s">
        <v>32</v>
      </c>
      <c r="B10" s="45"/>
      <c r="C10" s="45"/>
      <c r="D10" s="26">
        <f>C25</f>
        <v>5912.7644320206418</v>
      </c>
      <c r="O10" s="1">
        <v>36</v>
      </c>
      <c r="R10" s="14">
        <v>35</v>
      </c>
      <c r="S10" s="13" t="s">
        <v>39</v>
      </c>
    </row>
    <row r="11" spans="1:19" hidden="1" x14ac:dyDescent="0.25">
      <c r="A11" s="45" t="s">
        <v>25</v>
      </c>
      <c r="B11" s="45"/>
      <c r="C11" s="45"/>
      <c r="D11" s="26">
        <f>L85</f>
        <v>57106.346368495491</v>
      </c>
      <c r="O11" s="1">
        <v>42</v>
      </c>
      <c r="R11" s="14">
        <v>65</v>
      </c>
      <c r="S11" s="13" t="s">
        <v>21</v>
      </c>
    </row>
    <row r="12" spans="1:19" hidden="1" x14ac:dyDescent="0.25">
      <c r="A12" s="45" t="s">
        <v>33</v>
      </c>
      <c r="B12" s="45"/>
      <c r="C12" s="45"/>
      <c r="D12" s="26">
        <v>200</v>
      </c>
      <c r="F12" s="2"/>
      <c r="O12" s="1">
        <v>48</v>
      </c>
      <c r="R12" s="14">
        <v>55</v>
      </c>
      <c r="S12" s="13" t="s">
        <v>22</v>
      </c>
    </row>
    <row r="13" spans="1:19" hidden="1" x14ac:dyDescent="0.25">
      <c r="A13" s="45" t="s">
        <v>24</v>
      </c>
      <c r="B13" s="45"/>
      <c r="C13" s="45"/>
      <c r="D13" s="29">
        <f ca="1">K85</f>
        <v>0.71867324113845821</v>
      </c>
      <c r="O13" s="1">
        <v>54</v>
      </c>
      <c r="R13" s="14">
        <v>35</v>
      </c>
      <c r="S13" s="13" t="s">
        <v>23</v>
      </c>
    </row>
    <row r="14" spans="1:19" s="4" customFormat="1" hidden="1" x14ac:dyDescent="0.25">
      <c r="A14" s="45" t="s">
        <v>34</v>
      </c>
      <c r="B14" s="45"/>
      <c r="C14" s="45"/>
      <c r="D14" s="25">
        <f>D7</f>
        <v>24</v>
      </c>
      <c r="O14" s="1">
        <v>60</v>
      </c>
    </row>
    <row r="15" spans="1:19" s="4" customFormat="1" hidden="1" x14ac:dyDescent="0.25">
      <c r="A15" s="45" t="s">
        <v>30</v>
      </c>
      <c r="B15" s="45"/>
      <c r="C15" s="45"/>
      <c r="D15" s="25">
        <f>D5+D6</f>
        <v>85000</v>
      </c>
      <c r="O15" s="1"/>
    </row>
    <row r="16" spans="1:19" ht="18.75" hidden="1" x14ac:dyDescent="0.3">
      <c r="B16" s="44" t="s">
        <v>0</v>
      </c>
      <c r="C16" s="44"/>
      <c r="D16" s="44"/>
      <c r="E16" s="44"/>
      <c r="F16" s="44"/>
      <c r="G16" s="44"/>
      <c r="H16" s="44"/>
      <c r="I16" s="44"/>
      <c r="J16" s="44"/>
      <c r="K16" s="44"/>
      <c r="L16" s="44"/>
    </row>
    <row r="17" spans="1:15" hidden="1" x14ac:dyDescent="0.25">
      <c r="A17" s="57" t="s">
        <v>6</v>
      </c>
      <c r="B17" s="57" t="s">
        <v>1</v>
      </c>
      <c r="C17" s="57" t="s">
        <v>8</v>
      </c>
      <c r="D17" s="52" t="s">
        <v>2</v>
      </c>
      <c r="E17" s="52"/>
      <c r="F17" s="52"/>
      <c r="G17" s="52"/>
      <c r="H17" s="52"/>
      <c r="I17" s="52"/>
      <c r="J17" s="52"/>
      <c r="K17" s="57" t="s">
        <v>24</v>
      </c>
      <c r="L17" s="57" t="s">
        <v>25</v>
      </c>
    </row>
    <row r="18" spans="1:15" ht="38.25" hidden="1" customHeight="1" x14ac:dyDescent="0.25">
      <c r="A18" s="57"/>
      <c r="B18" s="57"/>
      <c r="C18" s="57"/>
      <c r="D18" s="49" t="s">
        <v>7</v>
      </c>
      <c r="E18" s="49" t="s">
        <v>9</v>
      </c>
      <c r="F18" s="52" t="s">
        <v>10</v>
      </c>
      <c r="G18" s="52"/>
      <c r="H18" s="52"/>
      <c r="I18" s="52"/>
      <c r="J18" s="52"/>
      <c r="K18" s="57"/>
      <c r="L18" s="57"/>
    </row>
    <row r="19" spans="1:15" ht="30" hidden="1" customHeight="1" x14ac:dyDescent="0.25">
      <c r="A19" s="57"/>
      <c r="B19" s="57"/>
      <c r="C19" s="57"/>
      <c r="D19" s="50"/>
      <c r="E19" s="50"/>
      <c r="F19" s="52" t="s">
        <v>11</v>
      </c>
      <c r="G19" s="52"/>
      <c r="H19" s="52"/>
      <c r="I19" s="52"/>
      <c r="J19" s="15" t="s">
        <v>19</v>
      </c>
      <c r="K19" s="57"/>
      <c r="L19" s="57"/>
    </row>
    <row r="20" spans="1:15" ht="50.25" hidden="1" customHeight="1" x14ac:dyDescent="0.25">
      <c r="A20" s="57"/>
      <c r="B20" s="57"/>
      <c r="C20" s="57"/>
      <c r="D20" s="50"/>
      <c r="E20" s="50"/>
      <c r="F20" s="53" t="s">
        <v>12</v>
      </c>
      <c r="G20" s="53" t="s">
        <v>13</v>
      </c>
      <c r="H20" s="55" t="s">
        <v>14</v>
      </c>
      <c r="I20" s="56"/>
      <c r="J20" s="53" t="s">
        <v>16</v>
      </c>
      <c r="K20" s="57"/>
      <c r="L20" s="57"/>
    </row>
    <row r="21" spans="1:15" ht="51" hidden="1" x14ac:dyDescent="0.25">
      <c r="A21" s="57"/>
      <c r="B21" s="57"/>
      <c r="C21" s="57"/>
      <c r="D21" s="51"/>
      <c r="E21" s="51"/>
      <c r="F21" s="54"/>
      <c r="G21" s="54"/>
      <c r="H21" s="15" t="s">
        <v>26</v>
      </c>
      <c r="I21" s="15" t="s">
        <v>15</v>
      </c>
      <c r="J21" s="54"/>
      <c r="K21" s="57"/>
      <c r="L21" s="57"/>
    </row>
    <row r="22" spans="1:15" hidden="1" x14ac:dyDescent="0.25">
      <c r="A22" s="57"/>
      <c r="B22" s="48">
        <v>1</v>
      </c>
      <c r="C22" s="48">
        <v>2</v>
      </c>
      <c r="D22" s="48">
        <v>3</v>
      </c>
      <c r="E22" s="48">
        <v>4</v>
      </c>
      <c r="F22" s="58">
        <v>5</v>
      </c>
      <c r="G22" s="59"/>
      <c r="H22" s="59"/>
      <c r="I22" s="60"/>
      <c r="J22" s="61">
        <v>6</v>
      </c>
      <c r="K22" s="48">
        <v>7</v>
      </c>
      <c r="L22" s="48">
        <v>8</v>
      </c>
      <c r="O22" s="5"/>
    </row>
    <row r="23" spans="1:15" hidden="1" x14ac:dyDescent="0.25">
      <c r="A23" s="57"/>
      <c r="B23" s="48"/>
      <c r="C23" s="48"/>
      <c r="D23" s="48"/>
      <c r="E23" s="48"/>
      <c r="F23" s="6" t="s">
        <v>3</v>
      </c>
      <c r="G23" s="6" t="s">
        <v>4</v>
      </c>
      <c r="H23" s="6" t="s">
        <v>17</v>
      </c>
      <c r="I23" s="6" t="s">
        <v>18</v>
      </c>
      <c r="J23" s="62"/>
      <c r="K23" s="48"/>
      <c r="L23" s="48"/>
      <c r="O23" s="5"/>
    </row>
    <row r="24" spans="1:15" hidden="1" x14ac:dyDescent="0.25">
      <c r="A24" s="7">
        <v>0</v>
      </c>
      <c r="B24" s="8">
        <f ca="1">TODAY()</f>
        <v>44074</v>
      </c>
      <c r="C24" s="9">
        <f>-D$4</f>
        <v>-85000</v>
      </c>
      <c r="D24" s="9"/>
      <c r="E24" s="10"/>
      <c r="F24" s="17">
        <v>0</v>
      </c>
      <c r="G24" s="11">
        <f>D4*F12</f>
        <v>0</v>
      </c>
      <c r="H24" s="11">
        <v>200</v>
      </c>
      <c r="I24" s="17">
        <v>0</v>
      </c>
      <c r="J24" s="17">
        <v>0</v>
      </c>
      <c r="K24" s="10"/>
      <c r="L24" s="10"/>
      <c r="O24" s="5"/>
    </row>
    <row r="25" spans="1:15" hidden="1" x14ac:dyDescent="0.25">
      <c r="A25" s="23">
        <v>1</v>
      </c>
      <c r="B25" s="19">
        <f ca="1">EDATE(B24,1)</f>
        <v>44104</v>
      </c>
      <c r="C25" s="20">
        <f t="shared" ref="C25:C56" si="0">IF(A25&gt;$D$7,"",($D$4*((($D$9/1200)*(1+$D$9/1200)^$D$7)/((1+$D$9/1200)^$D$7-1))))</f>
        <v>5912.7644320206418</v>
      </c>
      <c r="D25" s="21">
        <f t="shared" ref="D25:D56" si="1">IF(A25&gt;$D$7,"",PPMT($D$9/1200,A25,$D$7,-$D$4))</f>
        <v>2016.9310986873129</v>
      </c>
      <c r="E25" s="21">
        <f t="shared" ref="E25:E56" si="2">IF(A25&gt;$D$7,"",IPMT($D$9/1200,A25,$D$7,-$D$4))</f>
        <v>3895.833333333333</v>
      </c>
      <c r="F25" s="11"/>
      <c r="G25" s="11"/>
      <c r="I25" s="11"/>
      <c r="J25" s="11"/>
      <c r="K25" s="11"/>
      <c r="L25" s="11"/>
      <c r="O25" s="5"/>
    </row>
    <row r="26" spans="1:15" hidden="1" x14ac:dyDescent="0.25">
      <c r="A26" s="23">
        <v>2</v>
      </c>
      <c r="B26" s="19">
        <f ca="1">EDATE(B25,1)</f>
        <v>44134</v>
      </c>
      <c r="C26" s="20">
        <f t="shared" si="0"/>
        <v>5912.7644320206418</v>
      </c>
      <c r="D26" s="21">
        <f t="shared" si="1"/>
        <v>2109.3737740438141</v>
      </c>
      <c r="E26" s="21">
        <f t="shared" si="2"/>
        <v>3803.3906579768318</v>
      </c>
      <c r="F26" s="11"/>
      <c r="G26" s="11"/>
      <c r="H26" s="11"/>
      <c r="I26" s="11"/>
      <c r="J26" s="11"/>
      <c r="K26" s="11"/>
      <c r="L26" s="11"/>
      <c r="O26" s="5"/>
    </row>
    <row r="27" spans="1:15" hidden="1" x14ac:dyDescent="0.25">
      <c r="A27" s="23">
        <v>3</v>
      </c>
      <c r="B27" s="19">
        <f t="shared" ref="B27:B84" ca="1" si="3">EDATE(B26,1)</f>
        <v>44165</v>
      </c>
      <c r="C27" s="20">
        <f t="shared" si="0"/>
        <v>5912.7644320206418</v>
      </c>
      <c r="D27" s="21">
        <f t="shared" si="1"/>
        <v>2206.053405354156</v>
      </c>
      <c r="E27" s="21">
        <f t="shared" si="2"/>
        <v>3706.7110266664904</v>
      </c>
      <c r="F27" s="11"/>
      <c r="G27" s="11"/>
      <c r="H27" s="11"/>
      <c r="I27" s="11"/>
      <c r="J27" s="11"/>
      <c r="K27" s="11"/>
      <c r="L27" s="11"/>
      <c r="O27" s="5"/>
    </row>
    <row r="28" spans="1:15" hidden="1" x14ac:dyDescent="0.25">
      <c r="A28" s="23">
        <v>4</v>
      </c>
      <c r="B28" s="19">
        <f t="shared" ca="1" si="3"/>
        <v>44195</v>
      </c>
      <c r="C28" s="20">
        <f t="shared" si="0"/>
        <v>5912.7644320206418</v>
      </c>
      <c r="D28" s="21">
        <f t="shared" si="1"/>
        <v>2307.1641864328881</v>
      </c>
      <c r="E28" s="21">
        <f t="shared" si="2"/>
        <v>3605.6002455877579</v>
      </c>
      <c r="F28" s="11"/>
      <c r="G28" s="11"/>
      <c r="H28" s="11"/>
      <c r="I28" s="11"/>
      <c r="J28" s="11"/>
      <c r="K28" s="11"/>
      <c r="L28" s="11"/>
      <c r="O28" s="5"/>
    </row>
    <row r="29" spans="1:15" hidden="1" x14ac:dyDescent="0.25">
      <c r="A29" s="23">
        <v>5</v>
      </c>
      <c r="B29" s="19">
        <f t="shared" ca="1" si="3"/>
        <v>44226</v>
      </c>
      <c r="C29" s="20">
        <f t="shared" si="0"/>
        <v>5912.7644320206418</v>
      </c>
      <c r="D29" s="21">
        <f t="shared" si="1"/>
        <v>2412.9092116443953</v>
      </c>
      <c r="E29" s="21">
        <f t="shared" si="2"/>
        <v>3499.8552203762506</v>
      </c>
      <c r="F29" s="11"/>
      <c r="G29" s="11"/>
      <c r="H29" s="11"/>
      <c r="I29" s="11"/>
      <c r="J29" s="11"/>
      <c r="K29" s="11"/>
      <c r="L29" s="11"/>
      <c r="O29" s="5"/>
    </row>
    <row r="30" spans="1:15" hidden="1" x14ac:dyDescent="0.25">
      <c r="A30" s="23">
        <v>6</v>
      </c>
      <c r="B30" s="19">
        <f t="shared" ca="1" si="3"/>
        <v>44255</v>
      </c>
      <c r="C30" s="20">
        <f t="shared" si="0"/>
        <v>5912.7644320206418</v>
      </c>
      <c r="D30" s="21">
        <f t="shared" si="1"/>
        <v>2523.5008838447638</v>
      </c>
      <c r="E30" s="21">
        <f t="shared" si="2"/>
        <v>3389.263548175883</v>
      </c>
      <c r="F30" s="11"/>
      <c r="G30" s="11"/>
      <c r="H30" s="11"/>
      <c r="I30" s="11"/>
      <c r="J30" s="11"/>
      <c r="K30" s="11"/>
      <c r="L30" s="11"/>
      <c r="O30" s="5">
        <f ca="1">XIRR(C24:C30,B24:B30,0.1)</f>
        <v>-0.93637470975518222</v>
      </c>
    </row>
    <row r="31" spans="1:15" hidden="1" x14ac:dyDescent="0.25">
      <c r="A31" s="23">
        <v>7</v>
      </c>
      <c r="B31" s="19">
        <f t="shared" ca="1" si="3"/>
        <v>44283</v>
      </c>
      <c r="C31" s="20">
        <f t="shared" si="0"/>
        <v>5912.7644320206418</v>
      </c>
      <c r="D31" s="21">
        <f t="shared" si="1"/>
        <v>2639.1613410209816</v>
      </c>
      <c r="E31" s="21">
        <f t="shared" si="2"/>
        <v>3273.6030909996643</v>
      </c>
      <c r="F31" s="11"/>
      <c r="G31" s="11"/>
      <c r="H31" s="11"/>
      <c r="I31" s="11"/>
      <c r="J31" s="11"/>
      <c r="K31" s="11"/>
      <c r="L31" s="11"/>
      <c r="O31" s="5"/>
    </row>
    <row r="32" spans="1:15" hidden="1" x14ac:dyDescent="0.25">
      <c r="A32" s="23">
        <v>8</v>
      </c>
      <c r="B32" s="19">
        <f t="shared" ca="1" si="3"/>
        <v>44314</v>
      </c>
      <c r="C32" s="20">
        <f t="shared" si="0"/>
        <v>5912.7644320206418</v>
      </c>
      <c r="D32" s="21">
        <f t="shared" si="1"/>
        <v>2760.1229024844433</v>
      </c>
      <c r="E32" s="21">
        <f t="shared" si="2"/>
        <v>3152.6415295362026</v>
      </c>
      <c r="F32" s="11"/>
      <c r="G32" s="11"/>
      <c r="H32" s="11"/>
      <c r="I32" s="11"/>
      <c r="J32" s="11"/>
      <c r="K32" s="11"/>
      <c r="L32" s="11"/>
      <c r="O32" s="5"/>
    </row>
    <row r="33" spans="1:15" hidden="1" x14ac:dyDescent="0.25">
      <c r="A33" s="23">
        <v>9</v>
      </c>
      <c r="B33" s="19">
        <f t="shared" ca="1" si="3"/>
        <v>44344</v>
      </c>
      <c r="C33" s="20">
        <f t="shared" si="0"/>
        <v>5912.7644320206418</v>
      </c>
      <c r="D33" s="21">
        <f t="shared" si="1"/>
        <v>2886.6285355149803</v>
      </c>
      <c r="E33" s="21">
        <f t="shared" si="2"/>
        <v>3026.1358965056652</v>
      </c>
      <c r="F33" s="11"/>
      <c r="G33" s="11"/>
      <c r="H33" s="11"/>
      <c r="I33" s="11"/>
      <c r="J33" s="11"/>
      <c r="K33" s="11"/>
      <c r="L33" s="11"/>
      <c r="O33" s="5"/>
    </row>
    <row r="34" spans="1:15" hidden="1" x14ac:dyDescent="0.25">
      <c r="A34" s="23">
        <v>10</v>
      </c>
      <c r="B34" s="19">
        <f t="shared" ca="1" si="3"/>
        <v>44375</v>
      </c>
      <c r="C34" s="20">
        <f t="shared" si="0"/>
        <v>5912.7644320206418</v>
      </c>
      <c r="D34" s="21">
        <f t="shared" si="1"/>
        <v>3018.9323433927507</v>
      </c>
      <c r="E34" s="21">
        <f t="shared" si="2"/>
        <v>2893.8320886278957</v>
      </c>
      <c r="F34" s="11"/>
      <c r="G34" s="11"/>
      <c r="H34" s="11"/>
      <c r="I34" s="11"/>
      <c r="J34" s="11"/>
      <c r="K34" s="11"/>
      <c r="L34" s="11"/>
      <c r="O34" s="5"/>
    </row>
    <row r="35" spans="1:15" hidden="1" x14ac:dyDescent="0.25">
      <c r="A35" s="23">
        <v>11</v>
      </c>
      <c r="B35" s="19">
        <f t="shared" ca="1" si="3"/>
        <v>44405</v>
      </c>
      <c r="C35" s="20">
        <f t="shared" si="0"/>
        <v>5912.7644320206418</v>
      </c>
      <c r="D35" s="21">
        <f t="shared" si="1"/>
        <v>3157.3000757982518</v>
      </c>
      <c r="E35" s="21">
        <f t="shared" si="2"/>
        <v>2755.4643562223946</v>
      </c>
      <c r="F35" s="11"/>
      <c r="G35" s="11"/>
      <c r="H35" s="11"/>
      <c r="I35" s="11"/>
      <c r="J35" s="11"/>
      <c r="K35" s="11"/>
      <c r="L35" s="11"/>
      <c r="O35" s="5"/>
    </row>
    <row r="36" spans="1:15" hidden="1" x14ac:dyDescent="0.25">
      <c r="A36" s="23">
        <v>12</v>
      </c>
      <c r="B36" s="19">
        <f t="shared" ca="1" si="3"/>
        <v>44436</v>
      </c>
      <c r="C36" s="20">
        <f t="shared" si="0"/>
        <v>5912.7644320206418</v>
      </c>
      <c r="D36" s="21">
        <f t="shared" si="1"/>
        <v>3302.0096626056707</v>
      </c>
      <c r="E36" s="21">
        <f t="shared" si="2"/>
        <v>2610.7547694149753</v>
      </c>
      <c r="F36" s="11"/>
      <c r="G36" s="11"/>
      <c r="H36" s="11"/>
      <c r="I36" s="11"/>
      <c r="J36" s="11"/>
      <c r="K36" s="11"/>
      <c r="L36" s="11"/>
      <c r="O36" s="5">
        <f ca="1">XIRR(C24:C36,B24:B36,0.1)</f>
        <v>-0.28021744266152376</v>
      </c>
    </row>
    <row r="37" spans="1:15" hidden="1" x14ac:dyDescent="0.25">
      <c r="A37" s="23">
        <v>13</v>
      </c>
      <c r="B37" s="19">
        <f t="shared" ca="1" si="3"/>
        <v>44467</v>
      </c>
      <c r="C37" s="20">
        <f t="shared" si="0"/>
        <v>5912.7644320206418</v>
      </c>
      <c r="D37" s="21">
        <f t="shared" si="1"/>
        <v>3453.3517721417652</v>
      </c>
      <c r="E37" s="21">
        <f t="shared" si="2"/>
        <v>2459.4126598788816</v>
      </c>
      <c r="F37" s="11"/>
      <c r="G37" s="11"/>
      <c r="H37" s="11"/>
      <c r="I37" s="11"/>
      <c r="J37" s="11"/>
      <c r="K37" s="11"/>
      <c r="L37" s="11"/>
      <c r="O37" s="5"/>
    </row>
    <row r="38" spans="1:15" hidden="1" x14ac:dyDescent="0.25">
      <c r="A38" s="23">
        <v>14</v>
      </c>
      <c r="B38" s="19">
        <f t="shared" ca="1" si="3"/>
        <v>44497</v>
      </c>
      <c r="C38" s="20">
        <f t="shared" si="0"/>
        <v>5912.7644320206418</v>
      </c>
      <c r="D38" s="21">
        <f t="shared" si="1"/>
        <v>3611.6303950315955</v>
      </c>
      <c r="E38" s="21">
        <f t="shared" si="2"/>
        <v>2301.1340369890504</v>
      </c>
      <c r="F38" s="11"/>
      <c r="G38" s="11"/>
      <c r="H38" s="11"/>
      <c r="I38" s="11"/>
      <c r="J38" s="11"/>
      <c r="K38" s="11"/>
      <c r="L38" s="11"/>
      <c r="O38" s="5"/>
    </row>
    <row r="39" spans="1:15" hidden="1" x14ac:dyDescent="0.25">
      <c r="A39" s="23">
        <v>15</v>
      </c>
      <c r="B39" s="19">
        <f t="shared" ca="1" si="3"/>
        <v>44528</v>
      </c>
      <c r="C39" s="20">
        <f t="shared" si="0"/>
        <v>5912.7644320206418</v>
      </c>
      <c r="D39" s="21">
        <f t="shared" si="1"/>
        <v>3777.1634548038769</v>
      </c>
      <c r="E39" s="21">
        <f t="shared" si="2"/>
        <v>2135.6009772167695</v>
      </c>
      <c r="F39" s="11"/>
      <c r="G39" s="11"/>
      <c r="H39" s="11"/>
      <c r="I39" s="11"/>
      <c r="J39" s="11"/>
      <c r="K39" s="11"/>
      <c r="L39" s="11"/>
      <c r="O39" s="5"/>
    </row>
    <row r="40" spans="1:15" hidden="1" x14ac:dyDescent="0.25">
      <c r="A40" s="23">
        <v>16</v>
      </c>
      <c r="B40" s="19">
        <f t="shared" ca="1" si="3"/>
        <v>44558</v>
      </c>
      <c r="C40" s="20">
        <f t="shared" si="0"/>
        <v>5912.7644320206418</v>
      </c>
      <c r="D40" s="21">
        <f t="shared" si="1"/>
        <v>3950.2834464823877</v>
      </c>
      <c r="E40" s="21">
        <f t="shared" si="2"/>
        <v>1962.4809855382587</v>
      </c>
      <c r="F40" s="11"/>
      <c r="G40" s="11"/>
      <c r="H40" s="11"/>
      <c r="I40" s="11"/>
      <c r="J40" s="11"/>
      <c r="K40" s="11"/>
      <c r="L40" s="11"/>
      <c r="O40" s="5"/>
    </row>
    <row r="41" spans="1:15" hidden="1" x14ac:dyDescent="0.25">
      <c r="A41" s="23">
        <v>17</v>
      </c>
      <c r="B41" s="19">
        <f t="shared" ca="1" si="3"/>
        <v>44589</v>
      </c>
      <c r="C41" s="20">
        <f t="shared" si="0"/>
        <v>5912.7644320206418</v>
      </c>
      <c r="D41" s="21">
        <f t="shared" si="1"/>
        <v>4131.3381044461639</v>
      </c>
      <c r="E41" s="21">
        <f t="shared" si="2"/>
        <v>1781.4263275744825</v>
      </c>
      <c r="F41" s="11"/>
      <c r="G41" s="11"/>
      <c r="H41" s="11"/>
      <c r="I41" s="11"/>
      <c r="J41" s="11"/>
      <c r="K41" s="11"/>
      <c r="L41" s="11"/>
      <c r="O41" s="5"/>
    </row>
    <row r="42" spans="1:15" hidden="1" x14ac:dyDescent="0.25">
      <c r="A42" s="23">
        <v>18</v>
      </c>
      <c r="B42" s="19">
        <f t="shared" ca="1" si="3"/>
        <v>44620</v>
      </c>
      <c r="C42" s="20">
        <f t="shared" si="0"/>
        <v>5912.7644320206418</v>
      </c>
      <c r="D42" s="21">
        <f t="shared" si="1"/>
        <v>4320.6911008999468</v>
      </c>
      <c r="E42" s="21">
        <f t="shared" si="2"/>
        <v>1592.0733311206995</v>
      </c>
      <c r="F42" s="11"/>
      <c r="G42" s="11"/>
      <c r="H42" s="11"/>
      <c r="I42" s="11"/>
      <c r="J42" s="11"/>
      <c r="K42" s="11"/>
      <c r="L42" s="11"/>
      <c r="O42" s="5">
        <f ca="1">XIRR(C24:C42,B24:B42,0.1)</f>
        <v>0.34508176445961003</v>
      </c>
    </row>
    <row r="43" spans="1:15" hidden="1" x14ac:dyDescent="0.25">
      <c r="A43" s="23">
        <v>19</v>
      </c>
      <c r="B43" s="19">
        <f t="shared" ca="1" si="3"/>
        <v>44648</v>
      </c>
      <c r="C43" s="20">
        <f t="shared" si="0"/>
        <v>5912.7644320206418</v>
      </c>
      <c r="D43" s="21">
        <f t="shared" si="1"/>
        <v>4518.7227763578612</v>
      </c>
      <c r="E43" s="21">
        <f t="shared" si="2"/>
        <v>1394.0416556627856</v>
      </c>
      <c r="F43" s="11"/>
      <c r="G43" s="11"/>
      <c r="H43" s="11"/>
      <c r="I43" s="11"/>
      <c r="J43" s="11"/>
      <c r="K43" s="11"/>
      <c r="L43" s="11"/>
      <c r="O43" s="5"/>
    </row>
    <row r="44" spans="1:15" hidden="1" x14ac:dyDescent="0.25">
      <c r="A44" s="23">
        <v>20</v>
      </c>
      <c r="B44" s="19">
        <f t="shared" ca="1" si="3"/>
        <v>44679</v>
      </c>
      <c r="C44" s="20">
        <f t="shared" si="0"/>
        <v>5912.7644320206418</v>
      </c>
      <c r="D44" s="21">
        <f t="shared" si="1"/>
        <v>4725.8309036075962</v>
      </c>
      <c r="E44" s="21">
        <f t="shared" si="2"/>
        <v>1186.9335284130502</v>
      </c>
      <c r="F44" s="11"/>
      <c r="G44" s="11"/>
      <c r="H44" s="11"/>
      <c r="I44" s="11"/>
      <c r="J44" s="11"/>
      <c r="K44" s="11"/>
      <c r="L44" s="11"/>
      <c r="O44" s="5"/>
    </row>
    <row r="45" spans="1:15" hidden="1" x14ac:dyDescent="0.25">
      <c r="A45" s="23">
        <v>21</v>
      </c>
      <c r="B45" s="19">
        <f t="shared" ca="1" si="3"/>
        <v>44709</v>
      </c>
      <c r="C45" s="20">
        <f t="shared" si="0"/>
        <v>5912.7644320206418</v>
      </c>
      <c r="D45" s="21">
        <f t="shared" si="1"/>
        <v>4942.4314866896102</v>
      </c>
      <c r="E45" s="21">
        <f t="shared" si="2"/>
        <v>970.33294533103526</v>
      </c>
      <c r="F45" s="11"/>
      <c r="G45" s="11"/>
      <c r="H45" s="11"/>
      <c r="I45" s="11"/>
      <c r="J45" s="11"/>
      <c r="K45" s="11"/>
      <c r="L45" s="11"/>
      <c r="O45" s="5"/>
    </row>
    <row r="46" spans="1:15" hidden="1" x14ac:dyDescent="0.25">
      <c r="A46" s="23">
        <v>22</v>
      </c>
      <c r="B46" s="19">
        <f t="shared" ca="1" si="3"/>
        <v>44740</v>
      </c>
      <c r="C46" s="20">
        <f t="shared" si="0"/>
        <v>5912.7644320206418</v>
      </c>
      <c r="D46" s="21">
        <f t="shared" si="1"/>
        <v>5168.9595964962182</v>
      </c>
      <c r="E46" s="21">
        <f t="shared" si="2"/>
        <v>743.8048355244282</v>
      </c>
      <c r="F46" s="11"/>
      <c r="G46" s="11"/>
      <c r="H46" s="11"/>
      <c r="I46" s="11"/>
      <c r="J46" s="11"/>
      <c r="K46" s="11"/>
      <c r="L46" s="11"/>
      <c r="O46" s="5"/>
    </row>
    <row r="47" spans="1:15" hidden="1" x14ac:dyDescent="0.25">
      <c r="A47" s="23">
        <v>23</v>
      </c>
      <c r="B47" s="19">
        <f t="shared" ca="1" si="3"/>
        <v>44770</v>
      </c>
      <c r="C47" s="20">
        <f t="shared" si="0"/>
        <v>5912.7644320206418</v>
      </c>
      <c r="D47" s="21">
        <f t="shared" si="1"/>
        <v>5405.8702446689613</v>
      </c>
      <c r="E47" s="21">
        <f t="shared" si="2"/>
        <v>506.89418735168499</v>
      </c>
      <c r="F47" s="11"/>
      <c r="G47" s="11"/>
      <c r="H47" s="11"/>
      <c r="I47" s="11"/>
      <c r="J47" s="11"/>
      <c r="K47" s="11"/>
      <c r="L47" s="11"/>
      <c r="O47" s="5"/>
    </row>
    <row r="48" spans="1:15" hidden="1" x14ac:dyDescent="0.25">
      <c r="A48" s="23">
        <v>24</v>
      </c>
      <c r="B48" s="19">
        <f t="shared" ca="1" si="3"/>
        <v>44801</v>
      </c>
      <c r="C48" s="20">
        <f t="shared" si="0"/>
        <v>5912.7644320206418</v>
      </c>
      <c r="D48" s="21">
        <f t="shared" si="1"/>
        <v>5653.6392975496219</v>
      </c>
      <c r="E48" s="21">
        <f t="shared" si="2"/>
        <v>259.1251344710243</v>
      </c>
      <c r="F48" s="11"/>
      <c r="G48" s="11"/>
      <c r="H48" s="11"/>
      <c r="I48" s="11"/>
      <c r="J48" s="11"/>
      <c r="K48" s="11"/>
      <c r="L48" s="11"/>
      <c r="O48" s="5">
        <f ca="1">XIRR(C24:C48,B24:B48,0.1)</f>
        <v>0.71867324113845821</v>
      </c>
    </row>
    <row r="49" spans="1:15" hidden="1" x14ac:dyDescent="0.25">
      <c r="A49" s="23">
        <v>25</v>
      </c>
      <c r="B49" s="19">
        <f t="shared" ca="1" si="3"/>
        <v>44832</v>
      </c>
      <c r="C49" s="20" t="str">
        <f t="shared" si="0"/>
        <v/>
      </c>
      <c r="D49" s="21" t="str">
        <f t="shared" si="1"/>
        <v/>
      </c>
      <c r="E49" s="21" t="str">
        <f t="shared" si="2"/>
        <v/>
      </c>
      <c r="F49" s="11"/>
      <c r="G49" s="11"/>
      <c r="H49" s="11"/>
      <c r="I49" s="11"/>
      <c r="J49" s="11"/>
      <c r="K49" s="11"/>
      <c r="L49" s="11"/>
      <c r="O49" s="5"/>
    </row>
    <row r="50" spans="1:15" hidden="1" x14ac:dyDescent="0.25">
      <c r="A50" s="23">
        <v>26</v>
      </c>
      <c r="B50" s="19">
        <f t="shared" ca="1" si="3"/>
        <v>44862</v>
      </c>
      <c r="C50" s="20" t="str">
        <f t="shared" si="0"/>
        <v/>
      </c>
      <c r="D50" s="21" t="str">
        <f t="shared" si="1"/>
        <v/>
      </c>
      <c r="E50" s="21" t="str">
        <f t="shared" si="2"/>
        <v/>
      </c>
      <c r="F50" s="11"/>
      <c r="G50" s="11"/>
      <c r="H50" s="11"/>
      <c r="I50" s="11"/>
      <c r="J50" s="11"/>
      <c r="K50" s="11"/>
      <c r="L50" s="11"/>
      <c r="O50" s="5"/>
    </row>
    <row r="51" spans="1:15" hidden="1" x14ac:dyDescent="0.25">
      <c r="A51" s="23">
        <v>27</v>
      </c>
      <c r="B51" s="19">
        <f t="shared" ca="1" si="3"/>
        <v>44893</v>
      </c>
      <c r="C51" s="20" t="str">
        <f t="shared" si="0"/>
        <v/>
      </c>
      <c r="D51" s="21" t="str">
        <f t="shared" si="1"/>
        <v/>
      </c>
      <c r="E51" s="21" t="str">
        <f t="shared" si="2"/>
        <v/>
      </c>
      <c r="F51" s="11"/>
      <c r="G51" s="11"/>
      <c r="H51" s="11"/>
      <c r="I51" s="11"/>
      <c r="J51" s="11"/>
      <c r="K51" s="11"/>
      <c r="L51" s="11"/>
      <c r="O51" s="5"/>
    </row>
    <row r="52" spans="1:15" hidden="1" x14ac:dyDescent="0.25">
      <c r="A52" s="23">
        <v>28</v>
      </c>
      <c r="B52" s="19">
        <f t="shared" ca="1" si="3"/>
        <v>44923</v>
      </c>
      <c r="C52" s="20" t="str">
        <f t="shared" si="0"/>
        <v/>
      </c>
      <c r="D52" s="21" t="str">
        <f t="shared" si="1"/>
        <v/>
      </c>
      <c r="E52" s="21" t="str">
        <f t="shared" si="2"/>
        <v/>
      </c>
      <c r="F52" s="11"/>
      <c r="G52" s="11"/>
      <c r="H52" s="11"/>
      <c r="I52" s="11"/>
      <c r="J52" s="11"/>
      <c r="K52" s="11"/>
      <c r="L52" s="11"/>
      <c r="O52" s="5"/>
    </row>
    <row r="53" spans="1:15" hidden="1" x14ac:dyDescent="0.25">
      <c r="A53" s="23">
        <v>29</v>
      </c>
      <c r="B53" s="19">
        <f t="shared" ca="1" si="3"/>
        <v>44954</v>
      </c>
      <c r="C53" s="20" t="str">
        <f t="shared" si="0"/>
        <v/>
      </c>
      <c r="D53" s="21" t="str">
        <f t="shared" si="1"/>
        <v/>
      </c>
      <c r="E53" s="21" t="str">
        <f t="shared" si="2"/>
        <v/>
      </c>
      <c r="F53" s="11"/>
      <c r="G53" s="11"/>
      <c r="H53" s="11"/>
      <c r="I53" s="11"/>
      <c r="J53" s="11"/>
      <c r="K53" s="11"/>
      <c r="L53" s="11"/>
      <c r="O53" s="5"/>
    </row>
    <row r="54" spans="1:15" hidden="1" x14ac:dyDescent="0.25">
      <c r="A54" s="23">
        <v>30</v>
      </c>
      <c r="B54" s="19">
        <f t="shared" ca="1" si="3"/>
        <v>44985</v>
      </c>
      <c r="C54" s="20" t="str">
        <f t="shared" si="0"/>
        <v/>
      </c>
      <c r="D54" s="21" t="str">
        <f t="shared" si="1"/>
        <v/>
      </c>
      <c r="E54" s="21" t="str">
        <f t="shared" si="2"/>
        <v/>
      </c>
      <c r="F54" s="11"/>
      <c r="G54" s="11"/>
      <c r="H54" s="11"/>
      <c r="I54" s="11"/>
      <c r="J54" s="11"/>
      <c r="K54" s="11"/>
      <c r="L54" s="11"/>
      <c r="O54" s="5" t="e">
        <f ca="1">XIRR(C24:C54,B24:B54,0.1)</f>
        <v>#VALUE!</v>
      </c>
    </row>
    <row r="55" spans="1:15" hidden="1" x14ac:dyDescent="0.25">
      <c r="A55" s="23">
        <v>31</v>
      </c>
      <c r="B55" s="19">
        <f t="shared" ca="1" si="3"/>
        <v>45013</v>
      </c>
      <c r="C55" s="20" t="str">
        <f t="shared" si="0"/>
        <v/>
      </c>
      <c r="D55" s="21" t="str">
        <f t="shared" si="1"/>
        <v/>
      </c>
      <c r="E55" s="21" t="str">
        <f t="shared" si="2"/>
        <v/>
      </c>
      <c r="F55" s="11"/>
      <c r="G55" s="11"/>
      <c r="H55" s="11"/>
      <c r="I55" s="11"/>
      <c r="J55" s="11"/>
      <c r="K55" s="11"/>
      <c r="L55" s="11"/>
      <c r="O55" s="5"/>
    </row>
    <row r="56" spans="1:15" hidden="1" x14ac:dyDescent="0.25">
      <c r="A56" s="23">
        <v>32</v>
      </c>
      <c r="B56" s="19">
        <f t="shared" ca="1" si="3"/>
        <v>45044</v>
      </c>
      <c r="C56" s="20" t="str">
        <f t="shared" si="0"/>
        <v/>
      </c>
      <c r="D56" s="21" t="str">
        <f t="shared" si="1"/>
        <v/>
      </c>
      <c r="E56" s="21" t="str">
        <f t="shared" si="2"/>
        <v/>
      </c>
      <c r="F56" s="11"/>
      <c r="G56" s="11"/>
      <c r="H56" s="11"/>
      <c r="I56" s="11"/>
      <c r="J56" s="11"/>
      <c r="K56" s="11"/>
      <c r="L56" s="11"/>
      <c r="O56" s="5"/>
    </row>
    <row r="57" spans="1:15" hidden="1" x14ac:dyDescent="0.25">
      <c r="A57" s="23">
        <v>33</v>
      </c>
      <c r="B57" s="19">
        <f t="shared" ca="1" si="3"/>
        <v>45074</v>
      </c>
      <c r="C57" s="20" t="str">
        <f t="shared" ref="C57:C84" si="4">IF(A57&gt;$D$7,"",($D$4*((($D$9/1200)*(1+$D$9/1200)^$D$7)/((1+$D$9/1200)^$D$7-1))))</f>
        <v/>
      </c>
      <c r="D57" s="21" t="str">
        <f t="shared" ref="D57:D84" si="5">IF(A57&gt;$D$7,"",PPMT($D$9/1200,A57,$D$7,-$D$4))</f>
        <v/>
      </c>
      <c r="E57" s="21" t="str">
        <f t="shared" ref="E57:E84" si="6">IF(A57&gt;$D$7,"",IPMT($D$9/1200,A57,$D$7,-$D$4))</f>
        <v/>
      </c>
      <c r="F57" s="11"/>
      <c r="G57" s="11"/>
      <c r="H57" s="11"/>
      <c r="I57" s="11"/>
      <c r="J57" s="11"/>
      <c r="K57" s="11"/>
      <c r="L57" s="11"/>
      <c r="O57" s="5"/>
    </row>
    <row r="58" spans="1:15" hidden="1" x14ac:dyDescent="0.25">
      <c r="A58" s="23">
        <v>34</v>
      </c>
      <c r="B58" s="19">
        <f t="shared" ca="1" si="3"/>
        <v>45105</v>
      </c>
      <c r="C58" s="20" t="str">
        <f t="shared" si="4"/>
        <v/>
      </c>
      <c r="D58" s="21" t="str">
        <f t="shared" si="5"/>
        <v/>
      </c>
      <c r="E58" s="21" t="str">
        <f t="shared" si="6"/>
        <v/>
      </c>
      <c r="F58" s="11"/>
      <c r="G58" s="11"/>
      <c r="H58" s="11"/>
      <c r="I58" s="11"/>
      <c r="J58" s="11"/>
      <c r="K58" s="11"/>
      <c r="L58" s="11"/>
      <c r="O58" s="5"/>
    </row>
    <row r="59" spans="1:15" hidden="1" x14ac:dyDescent="0.25">
      <c r="A59" s="23">
        <v>35</v>
      </c>
      <c r="B59" s="19">
        <f t="shared" ca="1" si="3"/>
        <v>45135</v>
      </c>
      <c r="C59" s="20" t="str">
        <f t="shared" si="4"/>
        <v/>
      </c>
      <c r="D59" s="21" t="str">
        <f t="shared" si="5"/>
        <v/>
      </c>
      <c r="E59" s="21" t="str">
        <f t="shared" si="6"/>
        <v/>
      </c>
      <c r="F59" s="11"/>
      <c r="G59" s="11"/>
      <c r="H59" s="11"/>
      <c r="I59" s="11"/>
      <c r="J59" s="11"/>
      <c r="K59" s="11"/>
      <c r="L59" s="11"/>
      <c r="O59" s="5"/>
    </row>
    <row r="60" spans="1:15" hidden="1" x14ac:dyDescent="0.25">
      <c r="A60" s="23">
        <v>36</v>
      </c>
      <c r="B60" s="19">
        <f t="shared" ca="1" si="3"/>
        <v>45166</v>
      </c>
      <c r="C60" s="20" t="str">
        <f t="shared" si="4"/>
        <v/>
      </c>
      <c r="D60" s="21" t="str">
        <f t="shared" si="5"/>
        <v/>
      </c>
      <c r="E60" s="21" t="str">
        <f t="shared" si="6"/>
        <v/>
      </c>
      <c r="F60" s="11"/>
      <c r="G60" s="11"/>
      <c r="H60" s="11"/>
      <c r="I60" s="11"/>
      <c r="J60" s="11"/>
      <c r="K60" s="11"/>
      <c r="L60" s="11"/>
      <c r="O60" s="5" t="e">
        <f ca="1">XIRR(C24:C60,B24:B60,0.1)</f>
        <v>#VALUE!</v>
      </c>
    </row>
    <row r="61" spans="1:15" hidden="1" x14ac:dyDescent="0.25">
      <c r="A61" s="23">
        <v>37</v>
      </c>
      <c r="B61" s="19">
        <f t="shared" ca="1" si="3"/>
        <v>45197</v>
      </c>
      <c r="C61" s="20" t="str">
        <f t="shared" si="4"/>
        <v/>
      </c>
      <c r="D61" s="21" t="str">
        <f t="shared" si="5"/>
        <v/>
      </c>
      <c r="E61" s="21" t="str">
        <f t="shared" si="6"/>
        <v/>
      </c>
      <c r="F61" s="11"/>
      <c r="G61" s="11"/>
      <c r="H61" s="11"/>
      <c r="I61" s="11"/>
      <c r="J61" s="11"/>
      <c r="K61" s="11"/>
      <c r="L61" s="11"/>
      <c r="O61" s="5"/>
    </row>
    <row r="62" spans="1:15" hidden="1" x14ac:dyDescent="0.25">
      <c r="A62" s="23">
        <v>38</v>
      </c>
      <c r="B62" s="19">
        <f t="shared" ca="1" si="3"/>
        <v>45227</v>
      </c>
      <c r="C62" s="20" t="str">
        <f t="shared" si="4"/>
        <v/>
      </c>
      <c r="D62" s="21" t="str">
        <f t="shared" si="5"/>
        <v/>
      </c>
      <c r="E62" s="21" t="str">
        <f t="shared" si="6"/>
        <v/>
      </c>
      <c r="F62" s="11"/>
      <c r="G62" s="11"/>
      <c r="H62" s="11"/>
      <c r="I62" s="11"/>
      <c r="J62" s="11"/>
      <c r="K62" s="11"/>
      <c r="L62" s="11"/>
      <c r="O62" s="5"/>
    </row>
    <row r="63" spans="1:15" hidden="1" x14ac:dyDescent="0.25">
      <c r="A63" s="23">
        <v>39</v>
      </c>
      <c r="B63" s="19">
        <f t="shared" ca="1" si="3"/>
        <v>45258</v>
      </c>
      <c r="C63" s="20" t="str">
        <f t="shared" si="4"/>
        <v/>
      </c>
      <c r="D63" s="21" t="str">
        <f t="shared" si="5"/>
        <v/>
      </c>
      <c r="E63" s="21" t="str">
        <f t="shared" si="6"/>
        <v/>
      </c>
      <c r="F63" s="11"/>
      <c r="G63" s="11"/>
      <c r="H63" s="11"/>
      <c r="I63" s="11"/>
      <c r="J63" s="11"/>
      <c r="K63" s="11"/>
      <c r="L63" s="11"/>
      <c r="O63" s="5"/>
    </row>
    <row r="64" spans="1:15" hidden="1" x14ac:dyDescent="0.25">
      <c r="A64" s="23">
        <v>40</v>
      </c>
      <c r="B64" s="19">
        <f t="shared" ca="1" si="3"/>
        <v>45288</v>
      </c>
      <c r="C64" s="20" t="str">
        <f t="shared" si="4"/>
        <v/>
      </c>
      <c r="D64" s="21" t="str">
        <f t="shared" si="5"/>
        <v/>
      </c>
      <c r="E64" s="21" t="str">
        <f t="shared" si="6"/>
        <v/>
      </c>
      <c r="F64" s="11"/>
      <c r="G64" s="11"/>
      <c r="H64" s="11"/>
      <c r="I64" s="11"/>
      <c r="J64" s="11"/>
      <c r="K64" s="11"/>
      <c r="L64" s="11"/>
      <c r="O64" s="5"/>
    </row>
    <row r="65" spans="1:15" hidden="1" x14ac:dyDescent="0.25">
      <c r="A65" s="23">
        <v>41</v>
      </c>
      <c r="B65" s="19">
        <f t="shared" ca="1" si="3"/>
        <v>45319</v>
      </c>
      <c r="C65" s="20" t="str">
        <f t="shared" si="4"/>
        <v/>
      </c>
      <c r="D65" s="21" t="str">
        <f t="shared" si="5"/>
        <v/>
      </c>
      <c r="E65" s="21" t="str">
        <f t="shared" si="6"/>
        <v/>
      </c>
      <c r="F65" s="11"/>
      <c r="G65" s="11"/>
      <c r="H65" s="11"/>
      <c r="I65" s="11"/>
      <c r="J65" s="11"/>
      <c r="K65" s="11"/>
      <c r="L65" s="11"/>
      <c r="O65" s="5"/>
    </row>
    <row r="66" spans="1:15" hidden="1" x14ac:dyDescent="0.25">
      <c r="A66" s="23">
        <v>42</v>
      </c>
      <c r="B66" s="19">
        <f t="shared" ca="1" si="3"/>
        <v>45350</v>
      </c>
      <c r="C66" s="20" t="str">
        <f t="shared" si="4"/>
        <v/>
      </c>
      <c r="D66" s="21" t="str">
        <f t="shared" si="5"/>
        <v/>
      </c>
      <c r="E66" s="21" t="str">
        <f t="shared" si="6"/>
        <v/>
      </c>
      <c r="F66" s="11"/>
      <c r="G66" s="11"/>
      <c r="H66" s="11"/>
      <c r="I66" s="11"/>
      <c r="J66" s="11"/>
      <c r="K66" s="11"/>
      <c r="L66" s="11"/>
      <c r="O66" s="5" t="e">
        <f ca="1">XIRR(C24:C66,B24:B66,0.1)</f>
        <v>#VALUE!</v>
      </c>
    </row>
    <row r="67" spans="1:15" hidden="1" x14ac:dyDescent="0.25">
      <c r="A67" s="23">
        <v>43</v>
      </c>
      <c r="B67" s="19">
        <f t="shared" ca="1" si="3"/>
        <v>45379</v>
      </c>
      <c r="C67" s="20" t="str">
        <f t="shared" si="4"/>
        <v/>
      </c>
      <c r="D67" s="21" t="str">
        <f t="shared" si="5"/>
        <v/>
      </c>
      <c r="E67" s="21" t="str">
        <f t="shared" si="6"/>
        <v/>
      </c>
      <c r="F67" s="11"/>
      <c r="G67" s="11"/>
      <c r="H67" s="11"/>
      <c r="I67" s="11"/>
      <c r="J67" s="11"/>
      <c r="K67" s="11"/>
      <c r="L67" s="11"/>
      <c r="O67" s="5"/>
    </row>
    <row r="68" spans="1:15" hidden="1" x14ac:dyDescent="0.25">
      <c r="A68" s="23">
        <v>44</v>
      </c>
      <c r="B68" s="19">
        <f t="shared" ca="1" si="3"/>
        <v>45410</v>
      </c>
      <c r="C68" s="20" t="str">
        <f t="shared" si="4"/>
        <v/>
      </c>
      <c r="D68" s="21" t="str">
        <f t="shared" si="5"/>
        <v/>
      </c>
      <c r="E68" s="21" t="str">
        <f t="shared" si="6"/>
        <v/>
      </c>
      <c r="F68" s="11"/>
      <c r="G68" s="11"/>
      <c r="H68" s="11"/>
      <c r="I68" s="11"/>
      <c r="J68" s="11"/>
      <c r="K68" s="11"/>
      <c r="L68" s="11"/>
      <c r="O68" s="5"/>
    </row>
    <row r="69" spans="1:15" hidden="1" x14ac:dyDescent="0.25">
      <c r="A69" s="23">
        <v>45</v>
      </c>
      <c r="B69" s="19">
        <f t="shared" ca="1" si="3"/>
        <v>45440</v>
      </c>
      <c r="C69" s="20" t="str">
        <f t="shared" si="4"/>
        <v/>
      </c>
      <c r="D69" s="21" t="str">
        <f t="shared" si="5"/>
        <v/>
      </c>
      <c r="E69" s="21" t="str">
        <f t="shared" si="6"/>
        <v/>
      </c>
      <c r="F69" s="11"/>
      <c r="G69" s="11"/>
      <c r="H69" s="11"/>
      <c r="I69" s="11"/>
      <c r="J69" s="11"/>
      <c r="K69" s="11"/>
      <c r="L69" s="11"/>
      <c r="O69" s="5"/>
    </row>
    <row r="70" spans="1:15" hidden="1" x14ac:dyDescent="0.25">
      <c r="A70" s="23">
        <v>46</v>
      </c>
      <c r="B70" s="19">
        <f t="shared" ca="1" si="3"/>
        <v>45471</v>
      </c>
      <c r="C70" s="20" t="str">
        <f t="shared" si="4"/>
        <v/>
      </c>
      <c r="D70" s="21" t="str">
        <f t="shared" si="5"/>
        <v/>
      </c>
      <c r="E70" s="21" t="str">
        <f t="shared" si="6"/>
        <v/>
      </c>
      <c r="F70" s="11"/>
      <c r="G70" s="11"/>
      <c r="H70" s="11"/>
      <c r="I70" s="11"/>
      <c r="J70" s="11"/>
      <c r="K70" s="11"/>
      <c r="L70" s="11"/>
      <c r="O70" s="5"/>
    </row>
    <row r="71" spans="1:15" hidden="1" x14ac:dyDescent="0.25">
      <c r="A71" s="23">
        <v>47</v>
      </c>
      <c r="B71" s="19">
        <f t="shared" ca="1" si="3"/>
        <v>45501</v>
      </c>
      <c r="C71" s="20" t="str">
        <f t="shared" si="4"/>
        <v/>
      </c>
      <c r="D71" s="21" t="str">
        <f t="shared" si="5"/>
        <v/>
      </c>
      <c r="E71" s="21" t="str">
        <f t="shared" si="6"/>
        <v/>
      </c>
      <c r="F71" s="11"/>
      <c r="G71" s="11"/>
      <c r="H71" s="11"/>
      <c r="I71" s="11"/>
      <c r="J71" s="11"/>
      <c r="K71" s="11"/>
      <c r="L71" s="11"/>
      <c r="O71" s="5"/>
    </row>
    <row r="72" spans="1:15" hidden="1" x14ac:dyDescent="0.25">
      <c r="A72" s="23">
        <v>48</v>
      </c>
      <c r="B72" s="19">
        <f t="shared" ca="1" si="3"/>
        <v>45532</v>
      </c>
      <c r="C72" s="20" t="str">
        <f t="shared" si="4"/>
        <v/>
      </c>
      <c r="D72" s="21" t="str">
        <f t="shared" si="5"/>
        <v/>
      </c>
      <c r="E72" s="21" t="str">
        <f t="shared" si="6"/>
        <v/>
      </c>
      <c r="F72" s="11"/>
      <c r="G72" s="11"/>
      <c r="H72" s="11"/>
      <c r="I72" s="11"/>
      <c r="J72" s="11"/>
      <c r="K72" s="11"/>
      <c r="L72" s="11"/>
      <c r="O72" s="5" t="e">
        <f ca="1">XIRR(C24:C72,B24:B72,0.1)</f>
        <v>#VALUE!</v>
      </c>
    </row>
    <row r="73" spans="1:15" hidden="1" x14ac:dyDescent="0.25">
      <c r="A73" s="23">
        <v>49</v>
      </c>
      <c r="B73" s="19">
        <f t="shared" ca="1" si="3"/>
        <v>45563</v>
      </c>
      <c r="C73" s="20" t="str">
        <f t="shared" si="4"/>
        <v/>
      </c>
      <c r="D73" s="21" t="str">
        <f t="shared" si="5"/>
        <v/>
      </c>
      <c r="E73" s="21" t="str">
        <f t="shared" si="6"/>
        <v/>
      </c>
      <c r="F73" s="11"/>
      <c r="G73" s="11"/>
      <c r="H73" s="11"/>
      <c r="I73" s="11"/>
      <c r="J73" s="11"/>
      <c r="K73" s="11"/>
      <c r="L73" s="11"/>
      <c r="O73" s="5"/>
    </row>
    <row r="74" spans="1:15" hidden="1" x14ac:dyDescent="0.25">
      <c r="A74" s="23">
        <v>50</v>
      </c>
      <c r="B74" s="19">
        <f t="shared" ca="1" si="3"/>
        <v>45593</v>
      </c>
      <c r="C74" s="20" t="str">
        <f t="shared" si="4"/>
        <v/>
      </c>
      <c r="D74" s="21" t="str">
        <f t="shared" si="5"/>
        <v/>
      </c>
      <c r="E74" s="21" t="str">
        <f t="shared" si="6"/>
        <v/>
      </c>
      <c r="F74" s="11"/>
      <c r="G74" s="11"/>
      <c r="H74" s="11"/>
      <c r="I74" s="11"/>
      <c r="J74" s="11"/>
      <c r="K74" s="11"/>
      <c r="L74" s="11"/>
      <c r="O74" s="5"/>
    </row>
    <row r="75" spans="1:15" hidden="1" x14ac:dyDescent="0.25">
      <c r="A75" s="23">
        <v>51</v>
      </c>
      <c r="B75" s="19">
        <f t="shared" ca="1" si="3"/>
        <v>45624</v>
      </c>
      <c r="C75" s="20" t="str">
        <f t="shared" si="4"/>
        <v/>
      </c>
      <c r="D75" s="21" t="str">
        <f t="shared" si="5"/>
        <v/>
      </c>
      <c r="E75" s="21" t="str">
        <f t="shared" si="6"/>
        <v/>
      </c>
      <c r="F75" s="11"/>
      <c r="G75" s="11"/>
      <c r="H75" s="11"/>
      <c r="I75" s="11"/>
      <c r="J75" s="11"/>
      <c r="K75" s="11"/>
      <c r="L75" s="11"/>
      <c r="O75" s="5"/>
    </row>
    <row r="76" spans="1:15" hidden="1" x14ac:dyDescent="0.25">
      <c r="A76" s="23">
        <v>52</v>
      </c>
      <c r="B76" s="19">
        <f t="shared" ca="1" si="3"/>
        <v>45654</v>
      </c>
      <c r="C76" s="20" t="str">
        <f t="shared" si="4"/>
        <v/>
      </c>
      <c r="D76" s="21" t="str">
        <f t="shared" si="5"/>
        <v/>
      </c>
      <c r="E76" s="21" t="str">
        <f t="shared" si="6"/>
        <v/>
      </c>
      <c r="F76" s="11"/>
      <c r="G76" s="11"/>
      <c r="H76" s="11"/>
      <c r="I76" s="11"/>
      <c r="J76" s="11"/>
      <c r="K76" s="11"/>
      <c r="L76" s="11"/>
      <c r="O76" s="5"/>
    </row>
    <row r="77" spans="1:15" hidden="1" x14ac:dyDescent="0.25">
      <c r="A77" s="23">
        <v>53</v>
      </c>
      <c r="B77" s="19">
        <f t="shared" ca="1" si="3"/>
        <v>45685</v>
      </c>
      <c r="C77" s="20" t="str">
        <f t="shared" si="4"/>
        <v/>
      </c>
      <c r="D77" s="21" t="str">
        <f t="shared" si="5"/>
        <v/>
      </c>
      <c r="E77" s="21" t="str">
        <f t="shared" si="6"/>
        <v/>
      </c>
      <c r="F77" s="11"/>
      <c r="G77" s="11"/>
      <c r="H77" s="11"/>
      <c r="I77" s="11"/>
      <c r="J77" s="11"/>
      <c r="K77" s="11"/>
      <c r="L77" s="11"/>
      <c r="O77" s="5"/>
    </row>
    <row r="78" spans="1:15" hidden="1" x14ac:dyDescent="0.25">
      <c r="A78" s="23">
        <v>54</v>
      </c>
      <c r="B78" s="19">
        <f t="shared" ca="1" si="3"/>
        <v>45716</v>
      </c>
      <c r="C78" s="20" t="str">
        <f t="shared" si="4"/>
        <v/>
      </c>
      <c r="D78" s="21" t="str">
        <f t="shared" si="5"/>
        <v/>
      </c>
      <c r="E78" s="21" t="str">
        <f t="shared" si="6"/>
        <v/>
      </c>
      <c r="F78" s="11"/>
      <c r="G78" s="11"/>
      <c r="H78" s="11"/>
      <c r="I78" s="11"/>
      <c r="J78" s="11"/>
      <c r="K78" s="11"/>
      <c r="L78" s="11"/>
      <c r="O78" s="5" t="e">
        <f ca="1">XIRR(C24:C78,B24:B78,0.1)</f>
        <v>#VALUE!</v>
      </c>
    </row>
    <row r="79" spans="1:15" hidden="1" x14ac:dyDescent="0.25">
      <c r="A79" s="23">
        <v>55</v>
      </c>
      <c r="B79" s="19">
        <f t="shared" ca="1" si="3"/>
        <v>45744</v>
      </c>
      <c r="C79" s="20" t="str">
        <f t="shared" si="4"/>
        <v/>
      </c>
      <c r="D79" s="21" t="str">
        <f t="shared" si="5"/>
        <v/>
      </c>
      <c r="E79" s="21" t="str">
        <f t="shared" si="6"/>
        <v/>
      </c>
      <c r="F79" s="11"/>
      <c r="G79" s="11"/>
      <c r="H79" s="11"/>
      <c r="I79" s="11"/>
      <c r="J79" s="11"/>
      <c r="K79" s="11"/>
      <c r="L79" s="11"/>
      <c r="O79" s="5"/>
    </row>
    <row r="80" spans="1:15" hidden="1" x14ac:dyDescent="0.25">
      <c r="A80" s="23">
        <v>56</v>
      </c>
      <c r="B80" s="19">
        <f t="shared" ca="1" si="3"/>
        <v>45775</v>
      </c>
      <c r="C80" s="20" t="str">
        <f t="shared" si="4"/>
        <v/>
      </c>
      <c r="D80" s="21" t="str">
        <f t="shared" si="5"/>
        <v/>
      </c>
      <c r="E80" s="21" t="str">
        <f t="shared" si="6"/>
        <v/>
      </c>
      <c r="F80" s="11"/>
      <c r="G80" s="11"/>
      <c r="H80" s="11"/>
      <c r="I80" s="11"/>
      <c r="J80" s="11"/>
      <c r="K80" s="11"/>
      <c r="L80" s="11"/>
      <c r="O80" s="5"/>
    </row>
    <row r="81" spans="1:15" hidden="1" x14ac:dyDescent="0.25">
      <c r="A81" s="23">
        <v>57</v>
      </c>
      <c r="B81" s="19">
        <f t="shared" ca="1" si="3"/>
        <v>45805</v>
      </c>
      <c r="C81" s="20" t="str">
        <f t="shared" si="4"/>
        <v/>
      </c>
      <c r="D81" s="21" t="str">
        <f t="shared" si="5"/>
        <v/>
      </c>
      <c r="E81" s="21" t="str">
        <f t="shared" si="6"/>
        <v/>
      </c>
      <c r="F81" s="11"/>
      <c r="G81" s="11"/>
      <c r="H81" s="11"/>
      <c r="I81" s="11"/>
      <c r="J81" s="11"/>
      <c r="K81" s="11"/>
      <c r="L81" s="11"/>
      <c r="O81" s="5"/>
    </row>
    <row r="82" spans="1:15" hidden="1" x14ac:dyDescent="0.25">
      <c r="A82" s="23">
        <v>58</v>
      </c>
      <c r="B82" s="19">
        <f t="shared" ca="1" si="3"/>
        <v>45836</v>
      </c>
      <c r="C82" s="20" t="str">
        <f t="shared" si="4"/>
        <v/>
      </c>
      <c r="D82" s="21" t="str">
        <f t="shared" si="5"/>
        <v/>
      </c>
      <c r="E82" s="21" t="str">
        <f t="shared" si="6"/>
        <v/>
      </c>
      <c r="F82" s="11"/>
      <c r="G82" s="11"/>
      <c r="H82" s="11"/>
      <c r="I82" s="11"/>
      <c r="J82" s="11"/>
      <c r="K82" s="11"/>
      <c r="L82" s="11"/>
      <c r="O82" s="5"/>
    </row>
    <row r="83" spans="1:15" hidden="1" x14ac:dyDescent="0.25">
      <c r="A83" s="23">
        <v>59</v>
      </c>
      <c r="B83" s="19">
        <f t="shared" ca="1" si="3"/>
        <v>45866</v>
      </c>
      <c r="C83" s="20" t="str">
        <f t="shared" si="4"/>
        <v/>
      </c>
      <c r="D83" s="21" t="str">
        <f t="shared" si="5"/>
        <v/>
      </c>
      <c r="E83" s="21" t="str">
        <f t="shared" si="6"/>
        <v/>
      </c>
      <c r="F83" s="11"/>
      <c r="G83" s="11"/>
      <c r="H83" s="11"/>
      <c r="I83" s="11"/>
      <c r="J83" s="11"/>
      <c r="K83" s="11"/>
      <c r="L83" s="11"/>
      <c r="O83" s="5"/>
    </row>
    <row r="84" spans="1:15" hidden="1" x14ac:dyDescent="0.25">
      <c r="A84" s="23">
        <v>60</v>
      </c>
      <c r="B84" s="19">
        <f t="shared" ca="1" si="3"/>
        <v>45897</v>
      </c>
      <c r="C84" s="20" t="str">
        <f t="shared" si="4"/>
        <v/>
      </c>
      <c r="D84" s="21" t="str">
        <f t="shared" si="5"/>
        <v/>
      </c>
      <c r="E84" s="21" t="str">
        <f t="shared" si="6"/>
        <v/>
      </c>
      <c r="F84" s="11"/>
      <c r="G84" s="11"/>
      <c r="H84" s="11"/>
      <c r="I84" s="11"/>
      <c r="J84" s="11"/>
      <c r="K84" s="11"/>
      <c r="L84" s="11"/>
      <c r="O84" s="5" t="e">
        <f ca="1">XIRR(C24:C84,B24:B84,0.1)</f>
        <v>#VALUE!</v>
      </c>
    </row>
    <row r="85" spans="1:15" hidden="1" x14ac:dyDescent="0.25">
      <c r="A85" s="46" t="s">
        <v>27</v>
      </c>
      <c r="B85" s="47"/>
      <c r="C85" s="18">
        <f>SUM(C25:C84)</f>
        <v>141906.34636849543</v>
      </c>
      <c r="D85" s="18">
        <f t="shared" ref="D85:E85" si="7">SUM(D25:D84)</f>
        <v>85000.000000000015</v>
      </c>
      <c r="E85" s="18">
        <f t="shared" si="7"/>
        <v>56906.346368495491</v>
      </c>
      <c r="F85" s="12"/>
      <c r="G85" s="12">
        <f>SUM(G24:G84)</f>
        <v>0</v>
      </c>
      <c r="H85" s="12">
        <f>SUM(H24:H84)</f>
        <v>200</v>
      </c>
      <c r="I85" s="12">
        <v>0</v>
      </c>
      <c r="J85" s="12">
        <v>0</v>
      </c>
      <c r="K85" s="22">
        <f ca="1">IF($D$7=O5,O30,
IF($D$7=O6,O36,IF($D$7=O7,O42,
IF($D$7=O8,O48,
IF($D$7=O9,O54,
IF($D$7=O10,O60,
IF($D$7=O11,O66,
IF($D$7=O12,O72,
IF($D$7=O13,O78,
IF($D$7=O14,O84,"-"))))))))))</f>
        <v>0.71867324113845821</v>
      </c>
      <c r="L85" s="18">
        <f>SUM(E85:J85)</f>
        <v>57106.346368495491</v>
      </c>
      <c r="O85" s="5"/>
    </row>
  </sheetData>
  <sheetProtection algorithmName="SHA-512" hashValue="xV9xRrK8i5CnWsJhxvTaZwx5ysmxiyHF8PZYUZSCz1qaWDmBMeuN4BfvBv7IE+Rc/Nm0wuAQBK1qfdmgrRmN4w==" saltValue="6MCmi6q4vNmQ1CNK3ckyAA==" spinCount="100000" sheet="1" objects="1" scenarios="1"/>
  <mergeCells count="37">
    <mergeCell ref="A3:D3"/>
    <mergeCell ref="A13:C13"/>
    <mergeCell ref="A14:C14"/>
    <mergeCell ref="A4:C4"/>
    <mergeCell ref="A6:C6"/>
    <mergeCell ref="A7:C7"/>
    <mergeCell ref="A9:C9"/>
    <mergeCell ref="A10:C10"/>
    <mergeCell ref="A5:C5"/>
    <mergeCell ref="A8:D8"/>
    <mergeCell ref="A11:C11"/>
    <mergeCell ref="A12:C12"/>
    <mergeCell ref="K22:K23"/>
    <mergeCell ref="L22:L23"/>
    <mergeCell ref="F22:I22"/>
    <mergeCell ref="J22:J23"/>
    <mergeCell ref="A17:A23"/>
    <mergeCell ref="B17:B21"/>
    <mergeCell ref="C17:C21"/>
    <mergeCell ref="D17:J17"/>
    <mergeCell ref="K17:K21"/>
    <mergeCell ref="B16:L16"/>
    <mergeCell ref="A15:C15"/>
    <mergeCell ref="A85:B85"/>
    <mergeCell ref="B22:B23"/>
    <mergeCell ref="C22:C23"/>
    <mergeCell ref="D22:D23"/>
    <mergeCell ref="E22:E23"/>
    <mergeCell ref="E18:E21"/>
    <mergeCell ref="F18:J18"/>
    <mergeCell ref="F19:I19"/>
    <mergeCell ref="F20:F21"/>
    <mergeCell ref="G20:G21"/>
    <mergeCell ref="H20:I20"/>
    <mergeCell ref="J20:J21"/>
    <mergeCell ref="L17:L21"/>
    <mergeCell ref="D18: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BBFD0-FAAB-4A8C-B6DE-06D8048F20B1}">
  <dimension ref="A1:XFC29"/>
  <sheetViews>
    <sheetView tabSelected="1" zoomScale="85" zoomScaleNormal="85" workbookViewId="0">
      <selection activeCell="A8" sqref="A8"/>
    </sheetView>
  </sheetViews>
  <sheetFormatPr defaultColWidth="0" defaultRowHeight="15" zeroHeight="1" x14ac:dyDescent="0.25"/>
  <cols>
    <col min="1" max="1" width="62.85546875" style="31" customWidth="1"/>
    <col min="2" max="2" width="34.42578125" style="31" customWidth="1"/>
    <col min="3" max="3" width="0" style="31" hidden="1" customWidth="1"/>
    <col min="4" max="4" width="13.28515625" style="31" hidden="1" customWidth="1"/>
    <col min="5" max="5" width="56.140625" style="31" customWidth="1"/>
    <col min="6" max="16383" width="9.140625" style="31" hidden="1"/>
    <col min="16384" max="16384" width="2.85546875" style="31" hidden="1" customWidth="1"/>
  </cols>
  <sheetData>
    <row r="1" spans="1:6" ht="27" customHeight="1" x14ac:dyDescent="0.25">
      <c r="A1" s="72" t="s">
        <v>40</v>
      </c>
      <c r="B1" s="72"/>
      <c r="C1" s="73"/>
      <c r="D1" s="73"/>
      <c r="E1" s="74" t="s">
        <v>51</v>
      </c>
      <c r="F1" s="31">
        <v>500001</v>
      </c>
    </row>
    <row r="2" spans="1:6" ht="27.75" customHeight="1" x14ac:dyDescent="0.25">
      <c r="A2" s="32" t="s">
        <v>41</v>
      </c>
      <c r="B2" s="30">
        <v>80000</v>
      </c>
      <c r="C2" s="33"/>
      <c r="D2" s="34"/>
      <c r="E2" s="74"/>
      <c r="F2" s="31">
        <v>6</v>
      </c>
    </row>
    <row r="3" spans="1:6" ht="27.75" customHeight="1" x14ac:dyDescent="0.25">
      <c r="A3" s="32" t="s">
        <v>42</v>
      </c>
      <c r="B3" s="30">
        <v>5000</v>
      </c>
      <c r="C3" s="33"/>
      <c r="D3" s="34"/>
      <c r="E3" s="74"/>
      <c r="F3" s="31">
        <v>12</v>
      </c>
    </row>
    <row r="4" spans="1:6" ht="27.75" customHeight="1" x14ac:dyDescent="0.25">
      <c r="A4" s="32" t="s">
        <v>43</v>
      </c>
      <c r="B4" s="30">
        <v>24</v>
      </c>
      <c r="C4" s="33"/>
      <c r="D4" s="34"/>
      <c r="E4" s="74"/>
      <c r="F4" s="31">
        <v>18</v>
      </c>
    </row>
    <row r="5" spans="1:6" ht="27.75" customHeight="1" x14ac:dyDescent="0.25">
      <c r="A5" s="32" t="s">
        <v>44</v>
      </c>
      <c r="B5" s="35">
        <f>B2+B3</f>
        <v>85000</v>
      </c>
      <c r="C5" s="33"/>
      <c r="D5" s="33"/>
      <c r="E5" s="74"/>
      <c r="F5" s="31">
        <v>24</v>
      </c>
    </row>
    <row r="6" spans="1:6" ht="27.75" customHeight="1" x14ac:dyDescent="0.25">
      <c r="A6" s="32" t="s">
        <v>34</v>
      </c>
      <c r="B6" s="36">
        <f>'Калькулятор Рефінансування'!D14</f>
        <v>24</v>
      </c>
      <c r="C6" s="33"/>
      <c r="D6" s="37"/>
      <c r="E6" s="74"/>
      <c r="F6" s="31">
        <v>30</v>
      </c>
    </row>
    <row r="7" spans="1:6" ht="27.75" customHeight="1" x14ac:dyDescent="0.25">
      <c r="A7" s="32" t="s">
        <v>45</v>
      </c>
      <c r="B7" s="38">
        <f>'Калькулятор Рефінансування'!D9/100</f>
        <v>0.55000000000000004</v>
      </c>
      <c r="C7" s="33"/>
      <c r="D7" s="39"/>
      <c r="E7" s="74"/>
      <c r="F7" s="31">
        <v>36</v>
      </c>
    </row>
    <row r="8" spans="1:6" ht="84" customHeight="1" x14ac:dyDescent="0.25">
      <c r="A8" s="40" t="s">
        <v>46</v>
      </c>
      <c r="B8" s="41">
        <f>'Калькулятор Рефінансування'!D10</f>
        <v>5912.7644320206418</v>
      </c>
      <c r="C8" s="33"/>
      <c r="D8" s="42"/>
      <c r="E8" s="74"/>
      <c r="F8" s="31">
        <v>42</v>
      </c>
    </row>
    <row r="9" spans="1:6" ht="27.75" customHeight="1" x14ac:dyDescent="0.25">
      <c r="A9" s="32" t="s">
        <v>48</v>
      </c>
      <c r="B9" s="41">
        <f>'Калькулятор Рефінансування'!D11</f>
        <v>57106.346368495491</v>
      </c>
      <c r="C9" s="33"/>
      <c r="D9" s="42"/>
      <c r="E9" s="74"/>
      <c r="F9" s="31">
        <v>48</v>
      </c>
    </row>
    <row r="10" spans="1:6" ht="27.75" customHeight="1" x14ac:dyDescent="0.25">
      <c r="A10" s="32" t="s">
        <v>47</v>
      </c>
      <c r="B10" s="38">
        <f ca="1">'Калькулятор Рефінансування'!D13</f>
        <v>0.71867324113845821</v>
      </c>
      <c r="C10" s="33"/>
      <c r="D10" s="39"/>
      <c r="E10" s="74"/>
      <c r="F10" s="31">
        <v>54</v>
      </c>
    </row>
    <row r="11" spans="1:6" ht="27.75" customHeight="1" x14ac:dyDescent="0.25">
      <c r="A11" s="32" t="s">
        <v>50</v>
      </c>
      <c r="B11" s="36">
        <f>'Калькулятор Рефінансування'!D12</f>
        <v>200</v>
      </c>
      <c r="C11" s="33"/>
      <c r="D11" s="37"/>
      <c r="E11" s="74"/>
      <c r="F11" s="31">
        <v>60</v>
      </c>
    </row>
    <row r="12" spans="1:6" ht="27.75" customHeight="1" x14ac:dyDescent="0.25">
      <c r="A12" s="32" t="s">
        <v>49</v>
      </c>
      <c r="B12" s="41">
        <f>B5+B9</f>
        <v>142106.34636849549</v>
      </c>
      <c r="C12" s="33"/>
      <c r="D12" s="37"/>
      <c r="E12" s="74"/>
      <c r="F12" s="31">
        <v>60</v>
      </c>
    </row>
    <row r="13" spans="1:6" hidden="1" x14ac:dyDescent="0.25">
      <c r="B13" s="43"/>
    </row>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9uE1K4mMsRXsgmfCeDMFouKKTwlL3dinZwU48t1JRaP3Z5OKVuk2tKf+SK1EAw+kXXap8WxUpidGlHa0oj9mdw==" saltValue="NGd8zBlOObfrpZjU6CxeAQ==" spinCount="100000" sheet="1" objects="1" scenarios="1"/>
  <mergeCells count="3">
    <mergeCell ref="A1:B1"/>
    <mergeCell ref="C1:D1"/>
    <mergeCell ref="E1:E12"/>
  </mergeCells>
  <dataValidations count="6">
    <dataValidation type="list" allowBlank="1" showInputMessage="1" showErrorMessage="1" sqref="D4" xr:uid="{BB70BB51-ABCC-4107-BA6B-3B5D697B1EAD}">
      <formula1>$G$1:$G$11</formula1>
    </dataValidation>
    <dataValidation type="whole" allowBlank="1" showErrorMessage="1" error="Бажана сума кредиту повинна бути  від 1000 грн до 500 000 грн включно." sqref="D2:D3" xr:uid="{2999427F-2A1A-4221-8E4F-F4D7BC1EF570}">
      <formula1>1000</formula1>
      <formula2>500000</formula2>
    </dataValidation>
    <dataValidation errorStyle="information" allowBlank="1" showErrorMessage="1" error="Бажана сума кредиту повинна бути в діапазоні  1 000 - 500 000 грн" sqref="A1 C1:E1" xr:uid="{820AFFA4-96CC-474C-A958-6997840A6851}"/>
    <dataValidation type="list" allowBlank="1" showInputMessage="1" showErrorMessage="1" sqref="B4" xr:uid="{F704CE82-6D7B-4AFD-AFE3-C378477153BF}">
      <formula1>$F$2:$F$11</formula1>
    </dataValidation>
    <dataValidation type="whole" allowBlank="1" showErrorMessage="1" error="Бажана сума кредиту повинна бути  від 1 000 грн до 500 000 грн включно." sqref="B2" xr:uid="{E164F8FB-44A8-4703-9E24-FD84F7D9DB0C}">
      <formula1>1000</formula1>
      <formula2>500000</formula2>
    </dataValidation>
    <dataValidation type="whole" allowBlank="1" showErrorMessage="1" error="Бажані додаткові кошти повинні бути  від 1 000 грн до 500 000 грн включно." sqref="B3" xr:uid="{5291C6D1-5789-4AB4-903C-5FC140F0699A}">
      <formula1>1000</formula1>
      <formula2>500000</formula2>
    </dataValidation>
  </dataValidations>
  <pageMargins left="0.7" right="0.7" top="0.75" bottom="0.75" header="0.3" footer="0.3"/>
  <pictur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C202CB3C6298DA4EB3F36DC7E2FC3F50" ma:contentTypeVersion="0" ma:contentTypeDescription="Створення нового документа." ma:contentTypeScope="" ma:versionID="c5fc65dfea887cc692f194cec71c1264">
  <xsd:schema xmlns:xsd="http://www.w3.org/2001/XMLSchema" xmlns:xs="http://www.w3.org/2001/XMLSchema" xmlns:p="http://schemas.microsoft.com/office/2006/metadata/properties" targetNamespace="http://schemas.microsoft.com/office/2006/metadata/properties" ma:root="true" ma:fieldsID="80cf05e50fea3688bf98814f5cf9869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CF52EC-ADAE-4A7B-8F9C-BF86542922E6}">
  <ds:schemaRefs>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730AD79-BEDC-4FC4-A122-19FF0635A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06EFF7B-B5AD-4DD2-B908-70A85EFFB7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Калькулятор Рефінансування</vt:lpstr>
      <vt:lpstr>Калькулятор Рефінансування </vt:lpstr>
    </vt:vector>
  </TitlesOfParts>
  <Company>JSC "Kredobank"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Кірюхін Сергій Олександрович</dc:creator>
  <cp:lastModifiedBy>Маїк Павло Ярославович</cp:lastModifiedBy>
  <cp:lastPrinted>2017-09-11T06:31:47Z</cp:lastPrinted>
  <dcterms:created xsi:type="dcterms:W3CDTF">2017-03-02T11:01:22Z</dcterms:created>
  <dcterms:modified xsi:type="dcterms:W3CDTF">2020-08-31T13:40:14Z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0x010100C202CB3C6298DA4EB3F36DC7E2FC3F50</vt:lpwstr>
  </property>
</Properties>
</file>