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edobank-my.sharepoint.com/personal/mikarelina_kredobank_com_ua/Documents/Кареліна Маргарита/інфо для калькуляторів/ексель калькулятори/"/>
    </mc:Choice>
  </mc:AlternateContent>
  <xr:revisionPtr revIDLastSave="0" documentId="13_ncr:1_{71FD41B7-0375-4E37-9979-75F941A9F4E8}" xr6:coauthVersionLast="45" xr6:coauthVersionMax="45" xr10:uidLastSave="{00000000-0000-0000-0000-000000000000}"/>
  <bookViews>
    <workbookView xWindow="-108" yWindow="-108" windowWidth="23256" windowHeight="12720" firstSheet="1" activeTab="1" xr2:uid="{00000000-000D-0000-FFFF-FFFF00000000}"/>
  </bookViews>
  <sheets>
    <sheet name="накопичувальний" sheetId="1" state="hidden" r:id="rId1"/>
    <sheet name="Аркуш1" sheetId="2" r:id="rId2"/>
  </sheets>
  <definedNames>
    <definedName name="_xlnm.Print_Area" localSheetId="1">Аркуш1!$A$1:$AF$28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2" l="1"/>
  <c r="C36" i="1" l="1"/>
  <c r="C32" i="1"/>
  <c r="C50" i="1" s="1"/>
  <c r="C51" i="1" s="1"/>
  <c r="D33" i="1"/>
  <c r="C33" i="1"/>
  <c r="E34" i="1" s="1"/>
  <c r="C31" i="1"/>
  <c r="H31" i="1" s="1"/>
  <c r="AD13" i="2"/>
  <c r="U13" i="2"/>
  <c r="W13" i="2" l="1"/>
  <c r="K42" i="1"/>
  <c r="K41" i="1"/>
  <c r="K40" i="1"/>
  <c r="K39" i="1"/>
  <c r="K38" i="1"/>
  <c r="K37" i="1"/>
  <c r="C37" i="1"/>
  <c r="K36" i="1"/>
  <c r="K35" i="1"/>
  <c r="K34" i="1"/>
  <c r="K33" i="1"/>
  <c r="K32" i="1"/>
  <c r="I31" i="1"/>
  <c r="J31" i="1" l="1"/>
  <c r="H32" i="1" s="1"/>
  <c r="I32" i="1" l="1"/>
  <c r="J32" i="1" l="1"/>
  <c r="H33" i="1" l="1"/>
  <c r="I33" i="1" s="1"/>
  <c r="J33" i="1" l="1"/>
  <c r="H34" i="1" l="1"/>
  <c r="I34" i="1" s="1"/>
  <c r="J34" i="1" l="1"/>
  <c r="H35" i="1" l="1"/>
  <c r="I35" i="1" s="1"/>
  <c r="J35" i="1" l="1"/>
  <c r="H36" i="1" l="1"/>
  <c r="I36" i="1" s="1"/>
  <c r="J36" i="1" s="1"/>
  <c r="H37" i="1" s="1"/>
  <c r="I37" i="1" l="1"/>
  <c r="J37" i="1" s="1"/>
  <c r="H38" i="1" s="1"/>
  <c r="I38" i="1" l="1"/>
  <c r="J38" i="1" s="1"/>
  <c r="H39" i="1" s="1"/>
  <c r="I39" i="1" l="1"/>
  <c r="J39" i="1" s="1"/>
  <c r="H40" i="1" s="1"/>
  <c r="I40" i="1" l="1"/>
  <c r="J40" i="1" s="1"/>
  <c r="H41" i="1" s="1"/>
  <c r="I41" i="1" l="1"/>
  <c r="J41" i="1" s="1"/>
  <c r="H42" i="1" s="1"/>
  <c r="I42" i="1" l="1"/>
  <c r="I44" i="1" s="1"/>
  <c r="J42" i="1" l="1"/>
  <c r="J44" i="1" s="1"/>
  <c r="C53" i="1"/>
  <c r="Z13" i="2" s="1"/>
  <c r="C52" i="1" l="1"/>
  <c r="Y13" i="2" s="1"/>
  <c r="I46" i="1"/>
  <c r="C54" i="1" l="1"/>
  <c r="AB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Василенко Ярина Орестівна</author>
  </authors>
  <commentList>
    <comment ref="B3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Василенко Ярина Орестівна:</t>
        </r>
        <r>
          <rPr>
            <sz val="9"/>
            <color indexed="81"/>
            <rFont val="Tahoma"/>
            <family val="2"/>
            <charset val="204"/>
          </rPr>
          <t xml:space="preserve">
при введені клієнтом суми поповнення має спрацювати перевірка першого внеску Клієнтом ( сума поповнення не більше суми першого внеску на вклад в календарний місяць)</t>
        </r>
      </text>
    </comment>
    <comment ref="B5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Василенко Ярина Орестівна:</t>
        </r>
        <r>
          <rPr>
            <sz val="9"/>
            <color indexed="81"/>
            <rFont val="Tahoma"/>
            <family val="2"/>
            <charset val="204"/>
          </rPr>
          <t xml:space="preserve">
припущення повинні відображатися до калькулятора обрахунку Доходу Клієнта ПІСЛЯ оподаткування
</t>
        </r>
      </text>
    </comment>
  </commentList>
</comments>
</file>

<file path=xl/sharedStrings.xml><?xml version="1.0" encoding="utf-8"?>
<sst xmlns="http://schemas.openxmlformats.org/spreadsheetml/2006/main" count="149" uniqueCount="98">
  <si>
    <t>Накопичувальний</t>
  </si>
  <si>
    <t>Сума вкладу (max, min)</t>
  </si>
  <si>
    <t>Мінімальна сума вкладу – 500 UAH, 100 USD/ EUR</t>
  </si>
  <si>
    <t>Максимальна сума - необмежена</t>
  </si>
  <si>
    <t>Валюта</t>
  </si>
  <si>
    <t>UAH, USD, EUR</t>
  </si>
  <si>
    <t>Строки розміщення вкладу</t>
  </si>
  <si>
    <t>12 міс.</t>
  </si>
  <si>
    <t>Спосіб залучення</t>
  </si>
  <si>
    <t>онлайн / відділення</t>
  </si>
  <si>
    <t>Дострокове розірвання</t>
  </si>
  <si>
    <t>Так</t>
  </si>
  <si>
    <t>Поповнення вкладу</t>
  </si>
  <si>
    <r>
      <t>Мінімальна сума поповнення  –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i/>
        <sz val="8"/>
        <color theme="1"/>
        <rFont val="Times New Roman"/>
        <family val="1"/>
        <charset val="204"/>
      </rPr>
      <t>100,00 UAH; 20,00 USD/ EUR;</t>
    </r>
  </si>
  <si>
    <t>Максимальна сума поповнення в календарний місяць – не більше суми початково розміщених коштів на Вклад</t>
  </si>
  <si>
    <t>Наявність пакету у Клієнта, який передбачає надбавку</t>
  </si>
  <si>
    <t>Порядок виплати процентів</t>
  </si>
  <si>
    <t>Умови</t>
  </si>
  <si>
    <t>ПРОЦЕНТНІ СТАВКИ</t>
  </si>
  <si>
    <t>БОНУС ЗА ПАКЕТ</t>
  </si>
  <si>
    <t>СПОСІБ ЗАЛУЧЕННЯ</t>
  </si>
  <si>
    <t>грн., % річних</t>
  </si>
  <si>
    <t>$, % річних</t>
  </si>
  <si>
    <t>€, % річних</t>
  </si>
  <si>
    <t>ПАКЕТ</t>
  </si>
  <si>
    <t>ВАЛЮТА</t>
  </si>
  <si>
    <t>вид залучення</t>
  </si>
  <si>
    <t>виплата % щомісяця</t>
  </si>
  <si>
    <t>гривня</t>
  </si>
  <si>
    <t>долар</t>
  </si>
  <si>
    <t>євро</t>
  </si>
  <si>
    <t>вкінці терміну</t>
  </si>
  <si>
    <r>
      <t>за повні місяці</t>
    </r>
    <r>
      <rPr>
        <i/>
        <vertAlign val="superscript"/>
        <sz val="7"/>
        <color indexed="56"/>
        <rFont val="Arial"/>
        <family val="2"/>
        <charset val="204"/>
      </rPr>
      <t>1</t>
    </r>
  </si>
  <si>
    <t>База</t>
  </si>
  <si>
    <t>он-лайн</t>
  </si>
  <si>
    <t>12 місяців</t>
  </si>
  <si>
    <t>START</t>
  </si>
  <si>
    <t>відділення</t>
  </si>
  <si>
    <t>SMART</t>
  </si>
  <si>
    <t>,</t>
  </si>
  <si>
    <t>VIP</t>
  </si>
  <si>
    <t>ELITE</t>
  </si>
  <si>
    <t>Приклад для розрахунку:</t>
  </si>
  <si>
    <t>нараховані % за період</t>
  </si>
  <si>
    <t>нараховані % - податок</t>
  </si>
  <si>
    <t>сума поповнення</t>
  </si>
  <si>
    <t>Початкова сума</t>
  </si>
  <si>
    <t>% ставка</t>
  </si>
  <si>
    <t>Термін</t>
  </si>
  <si>
    <t>міс</t>
  </si>
  <si>
    <t>к-ть днів у міс</t>
  </si>
  <si>
    <t>к-ть днів у році</t>
  </si>
  <si>
    <t>Сума поповнення</t>
  </si>
  <si>
    <t>Податок</t>
  </si>
  <si>
    <t>ДОХІД ПІСЛЯ оподаткування</t>
  </si>
  <si>
    <t xml:space="preserve">При внесенні суми Клієнтом в калькулятор повинна виконуватися перевірка введеної мінімальної суми вкладу описана в таблиці </t>
  </si>
  <si>
    <t>Вхідні параметри для калькулятора:</t>
  </si>
  <si>
    <t>Базовий, SMART VIP ELITE</t>
  </si>
  <si>
    <t>Розрахунок</t>
  </si>
  <si>
    <t>Вихідні параметри:</t>
  </si>
  <si>
    <t>Процентна ставка без врахування сплати податків</t>
  </si>
  <si>
    <t>Процентна ставка з врахуванням сплати податків</t>
  </si>
  <si>
    <t>Сума доходу ДО оподаткування</t>
  </si>
  <si>
    <t>Сума податків</t>
  </si>
  <si>
    <t>Сума доходу ПІСЛЯ оподаткування</t>
  </si>
  <si>
    <t>сума вкладу</t>
  </si>
  <si>
    <t>При внесенні суми поповнення в калькулятор, повинна виконатися перевірка на неможливість перевищення суми поповнення  – не більше суми початково розміщених коштів на Вклад</t>
  </si>
  <si>
    <t xml:space="preserve">* кількість днів в році – 365
* кількість днів в місяці – 30                                    *з вирахуванням податків та зборів (18%+1.5%)                                                             *повернення коштів в день закінчення терміну дії вкладу                                      *відсутня заборгованість за обслуговування на тарифному пакеті            *сума поповнення кожного місяця стала та не перевищує першого внеску на вклад       *щомісячна капіталізація нарахованих відсотків до вкладу    </t>
  </si>
  <si>
    <t>Клієнт розміщує на депозит 1000 грн. термін вкладу 12 міс., валюта гривня, пакет SMART, спосіб залучення он-лайн, щомісячна капіталізація %</t>
  </si>
  <si>
    <r>
      <t xml:space="preserve">                 Прямуй до здійснення мрії разом з депозитом </t>
    </r>
    <r>
      <rPr>
        <b/>
        <sz val="32"/>
        <color theme="1"/>
        <rFont val="Calibri"/>
        <family val="2"/>
        <charset val="204"/>
        <scheme val="minor"/>
      </rPr>
      <t xml:space="preserve">«Накопичувальний» </t>
    </r>
  </si>
  <si>
    <t>так</t>
  </si>
  <si>
    <t>Базовий</t>
  </si>
  <si>
    <t>ні</t>
  </si>
  <si>
    <t>Основні умови</t>
  </si>
  <si>
    <t>Щомісячне поповнення</t>
  </si>
  <si>
    <t>Капіталізація</t>
  </si>
  <si>
    <t>Он-лайн</t>
  </si>
  <si>
    <t>Пакет</t>
  </si>
  <si>
    <t xml:space="preserve">Термін вкладу </t>
  </si>
  <si>
    <t>*до оподаткування</t>
  </si>
  <si>
    <t>Орієнтовний розрахунок доходу та накопичення при користуванні вкладом</t>
  </si>
  <si>
    <t xml:space="preserve"> Сума вкладу </t>
  </si>
  <si>
    <t xml:space="preserve">  Валюта</t>
  </si>
  <si>
    <t>UAH</t>
  </si>
  <si>
    <t>USD</t>
  </si>
  <si>
    <t>EUR</t>
  </si>
  <si>
    <t>%% Ставка по вкладу</t>
  </si>
  <si>
    <t>капіталізація</t>
  </si>
  <si>
    <t>Дохід після оподаткування**</t>
  </si>
  <si>
    <r>
      <rPr>
        <sz val="18"/>
        <color theme="4"/>
        <rFont val="Calibri"/>
        <family val="2"/>
        <charset val="204"/>
        <scheme val="minor"/>
      </rPr>
      <t xml:space="preserve">                   </t>
    </r>
    <r>
      <rPr>
        <sz val="22"/>
        <color theme="4"/>
        <rFont val="Calibri"/>
        <family val="2"/>
        <charset val="204"/>
        <scheme val="minor"/>
      </rPr>
      <t xml:space="preserve"> </t>
    </r>
    <r>
      <rPr>
        <b/>
        <sz val="22"/>
        <color theme="4"/>
        <rFont val="Calibri"/>
        <family val="2"/>
        <charset val="204"/>
        <scheme val="minor"/>
      </rPr>
      <t xml:space="preserve"> Характеристики депозиту «Накопичувальний»</t>
    </r>
    <r>
      <rPr>
        <sz val="11"/>
        <color theme="4"/>
        <rFont val="Calibri"/>
        <family val="2"/>
        <charset val="204"/>
        <scheme val="minor"/>
      </rPr>
      <t xml:space="preserve">
</t>
    </r>
    <r>
      <rPr>
        <sz val="16"/>
        <color theme="4"/>
        <rFont val="Calibri"/>
        <family val="2"/>
        <charset val="204"/>
        <scheme val="minor"/>
      </rPr>
      <t xml:space="preserve"> - </t>
    </r>
    <r>
      <rPr>
        <b/>
        <sz val="16"/>
        <color theme="4"/>
        <rFont val="Calibri"/>
        <family val="2"/>
        <charset val="204"/>
        <scheme val="minor"/>
      </rPr>
      <t>Валюта: UAN, USD, EUR
 - Термін: 12 міс.
 - Мінімальна сума поповнення: 100 UAN, 20 USD/EUR
 - Пролонгація після закінчення терміну: ТАК
 - Можливість внесення вкладу на користь Третьої особи при оформленні Вкладу через Відділення Банку
 - Безкоштовне зняття суми Вкладу та нарахованих процентів у будь-якому банкоматі на території України</t>
    </r>
  </si>
  <si>
    <r>
      <rPr>
        <b/>
        <sz val="22"/>
        <color theme="4"/>
        <rFont val="Calibri"/>
        <family val="2"/>
        <charset val="204"/>
        <scheme val="minor"/>
      </rPr>
      <t xml:space="preserve">       Особливості депозиту «Накопичувальний»</t>
    </r>
    <r>
      <rPr>
        <sz val="11"/>
        <color theme="4"/>
        <rFont val="Calibri"/>
        <family val="2"/>
        <charset val="204"/>
        <scheme val="minor"/>
      </rPr>
      <t xml:space="preserve">
</t>
    </r>
    <r>
      <rPr>
        <b/>
        <sz val="16"/>
        <color theme="4"/>
        <rFont val="Calibri"/>
        <family val="2"/>
        <charset val="204"/>
        <scheme val="minor"/>
      </rPr>
      <t xml:space="preserve"> - Можливість щомісячного поповнення (сума не більше основної суми вкладу протягом календарного місяця): ТАК
 - Можливість дострокового розірвання: ТАК
 - Виплата процентів: ЩОМІСЯЧНО
 - Пільгова процентна ставка при достроковому розірванні за повні місяці
 - Капіталізація нарахованих процентів
 - Розміщення вкладу: ON-LINE, ВІДДІЛЕННЯ </t>
    </r>
    <r>
      <rPr>
        <sz val="16"/>
        <color theme="4"/>
        <rFont val="Calibri"/>
        <family val="2"/>
        <charset val="204"/>
        <scheme val="minor"/>
      </rPr>
      <t xml:space="preserve">
</t>
    </r>
  </si>
  <si>
    <t>Дохід *</t>
  </si>
  <si>
    <t>% Ставка по вкладу після оподаткування</t>
  </si>
  <si>
    <t>18% податок на доходи фіз.осіб + 1,5% -військовий збір</t>
  </si>
  <si>
    <t>Оподаткування доходу</t>
  </si>
  <si>
    <r>
      <rPr>
        <b/>
        <sz val="16"/>
        <color theme="1"/>
        <rFont val="Calibri"/>
        <family val="2"/>
        <charset val="204"/>
        <scheme val="minor"/>
      </rPr>
      <t>**</t>
    </r>
    <r>
      <rPr>
        <sz val="16"/>
        <color theme="1"/>
        <rFont val="Calibri"/>
        <family val="2"/>
        <charset val="204"/>
        <scheme val="minor"/>
      </rPr>
      <t xml:space="preserve"> При обрахунку "доходу після оподаткування" враховано припущення: 1) к-сть днів у році - 365; 2) к-сть днів у місяці - 30; 3) не враховується перший і останній день розміщення коштів на вкладі; 4) не враховуються податки та збори (18% - податок на доходи фізичних осіб; 1.5% - військовий збір); 5) повернення коштів в день закінчення терміну дії вкладу; 6) відсутня заборгованість за обслуговування на тарифному пакеті; 7) сума поповнення кожного місяця стала та не перевищує першого внеску на вклад.  </t>
    </r>
  </si>
  <si>
    <r>
      <t>за повні місяці</t>
    </r>
    <r>
      <rPr>
        <i/>
        <vertAlign val="superscript"/>
        <sz val="7"/>
        <color theme="0" tint="-0.34998626667073579"/>
        <rFont val="Arial"/>
        <family val="2"/>
        <charset val="204"/>
      </rPr>
      <t>1</t>
    </r>
  </si>
  <si>
    <r>
      <t xml:space="preserve">                   </t>
    </r>
    <r>
      <rPr>
        <b/>
        <sz val="22"/>
        <color theme="4"/>
        <rFont val="Calibri"/>
        <family val="2"/>
        <charset val="204"/>
        <scheme val="minor"/>
      </rPr>
      <t xml:space="preserve">  Приклад обрахунку до депозиту «Накопичувальний»:</t>
    </r>
    <r>
      <rPr>
        <sz val="11"/>
        <color theme="4"/>
        <rFont val="Calibri"/>
        <family val="2"/>
        <charset val="204"/>
        <scheme val="minor"/>
      </rPr>
      <t xml:space="preserve">
</t>
    </r>
    <r>
      <rPr>
        <b/>
        <u/>
        <sz val="16"/>
        <color theme="4"/>
        <rFont val="Calibri"/>
        <family val="2"/>
        <charset val="204"/>
        <scheme val="minor"/>
      </rPr>
      <t>Умова</t>
    </r>
    <r>
      <rPr>
        <sz val="16"/>
        <color theme="4"/>
        <rFont val="Calibri"/>
        <family val="2"/>
        <charset val="204"/>
        <scheme val="minor"/>
      </rPr>
      <t xml:space="preserve">: Клієнт розміщує на депозит 1 000,00 грн., термін вкладу 12 міс., валюта гривня, пакет SMART, спосіб залучення он-лайн, без капіталізації %, без щомісячного поповнення вкладу.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u/>
        <sz val="16"/>
        <color theme="4"/>
        <rFont val="Calibri"/>
        <family val="2"/>
        <charset val="204"/>
        <scheme val="minor"/>
      </rPr>
      <t xml:space="preserve"> Процентна ставка по вкладу становитиме</t>
    </r>
    <r>
      <rPr>
        <sz val="16"/>
        <color theme="4"/>
        <rFont val="Calibri"/>
        <family val="2"/>
        <charset val="204"/>
        <scheme val="minor"/>
      </rPr>
      <t xml:space="preserve">: 5,50% (номінальна ставка)+0,50% (бонус за он-лайн залучення)+0,25% (бонус за пакет SMART) = 6,25% ( до оподаткування).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u/>
        <sz val="16"/>
        <color theme="4"/>
        <rFont val="Calibri"/>
        <family val="2"/>
        <charset val="204"/>
        <scheme val="minor"/>
      </rPr>
      <t>Ставка після оподаткування</t>
    </r>
    <r>
      <rPr>
        <i/>
        <sz val="16"/>
        <color theme="4"/>
        <rFont val="Calibri"/>
        <family val="2"/>
        <charset val="204"/>
        <scheme val="minor"/>
      </rPr>
      <t>:</t>
    </r>
    <r>
      <rPr>
        <sz val="16"/>
        <color theme="4"/>
        <rFont val="Calibri"/>
        <family val="2"/>
        <charset val="204"/>
        <scheme val="minor"/>
      </rPr>
      <t xml:space="preserve"> 6,25% - (19,5%*(податки та збори: 18,0% -податок на доходи фізичних осіб+ 1,5% - військовий збір)*6,25%) = 5,03%.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u/>
        <sz val="16"/>
        <color theme="4"/>
        <rFont val="Calibri"/>
        <family val="2"/>
        <charset val="204"/>
        <scheme val="minor"/>
      </rPr>
      <t xml:space="preserve">Сума доходу ( до оподаткування) </t>
    </r>
    <r>
      <rPr>
        <sz val="16"/>
        <color theme="4"/>
        <rFont val="Calibri"/>
        <family val="2"/>
        <charset val="204"/>
        <scheme val="minor"/>
      </rPr>
      <t xml:space="preserve">становитиме: 1000,00 грн.+ ((1000,00 грн. * 6,25%)/365)* ((30*12)-2)) =1061,34 грн.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u/>
        <sz val="16"/>
        <color theme="4"/>
        <rFont val="Calibri"/>
        <family val="2"/>
        <charset val="204"/>
        <scheme val="minor"/>
      </rPr>
      <t>Сума податків</t>
    </r>
    <r>
      <rPr>
        <sz val="16"/>
        <color theme="4"/>
        <rFont val="Calibri"/>
        <family val="2"/>
        <charset val="204"/>
        <scheme val="minor"/>
      </rPr>
      <t xml:space="preserve">: 19,5% * ((1000,00 грн. * 6,25%)/365)* ((30*12)-2)) = 11,96 грн.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u/>
        <sz val="16"/>
        <color theme="4"/>
        <rFont val="Calibri"/>
        <family val="2"/>
        <charset val="204"/>
        <scheme val="minor"/>
      </rPr>
      <t xml:space="preserve">Дохід після оподаткування </t>
    </r>
    <r>
      <rPr>
        <sz val="16"/>
        <color theme="4"/>
        <rFont val="Calibri"/>
        <family val="2"/>
        <charset val="204"/>
        <scheme val="minor"/>
      </rPr>
      <t>становитиме: 1 000,00 грн.+ ((1 000,00 грн. * 6,25%)/365)* ((30*12)-2)) - 19,5%* (((1 000,00 грн. * 6,25%)/365)* ((30*12)-2))) =1049,38 грн.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</si>
</sst>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8"/>
      <color theme="3" tint="-0.499984740745262"/>
      <name val="Arial"/>
      <family val="2"/>
      <charset val="204"/>
    </font>
    <font>
      <b/>
      <i/>
      <sz val="7"/>
      <color theme="3" tint="-0.499984740745262"/>
      <name val="Arial"/>
      <family val="2"/>
      <charset val="204"/>
    </font>
    <font>
      <i/>
      <sz val="7"/>
      <color theme="3" tint="-0.499984740745262"/>
      <name val="Arial"/>
      <family val="2"/>
      <charset val="204"/>
    </font>
    <font>
      <i/>
      <vertAlign val="superscript"/>
      <sz val="7"/>
      <color indexed="56"/>
      <name val="Arial"/>
      <family val="2"/>
      <charset val="204"/>
    </font>
    <font>
      <sz val="10"/>
      <color theme="3" tint="-0.499984740745262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32"/>
      <color theme="1"/>
      <name val="Calibri"/>
      <family val="2"/>
      <charset val="204"/>
      <scheme val="minor"/>
    </font>
    <font>
      <b/>
      <sz val="3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8"/>
      <color theme="4"/>
      <name val="Calibri"/>
      <family val="2"/>
      <charset val="204"/>
      <scheme val="minor"/>
    </font>
    <font>
      <b/>
      <sz val="22"/>
      <color theme="4"/>
      <name val="Calibri"/>
      <family val="2"/>
      <charset val="204"/>
      <scheme val="minor"/>
    </font>
    <font>
      <sz val="16"/>
      <color theme="4"/>
      <name val="Calibri"/>
      <family val="2"/>
      <charset val="204"/>
      <scheme val="minor"/>
    </font>
    <font>
      <b/>
      <sz val="16"/>
      <color theme="4"/>
      <name val="Calibri"/>
      <family val="2"/>
      <charset val="204"/>
      <scheme val="minor"/>
    </font>
    <font>
      <sz val="22"/>
      <color theme="4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6"/>
      <color theme="4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4"/>
      <color theme="2" tint="-9.9978637043366805E-2"/>
      <name val="Calibri"/>
      <family val="2"/>
      <charset val="204"/>
      <scheme val="minor"/>
    </font>
    <font>
      <sz val="11"/>
      <color theme="2" tint="-9.9978637043366805E-2"/>
      <name val="Calibri"/>
      <family val="2"/>
      <charset val="204"/>
      <scheme val="minor"/>
    </font>
    <font>
      <i/>
      <sz val="16"/>
      <color theme="4"/>
      <name val="Calibri"/>
      <family val="2"/>
      <charset val="204"/>
      <scheme val="minor"/>
    </font>
    <font>
      <i/>
      <u/>
      <sz val="16"/>
      <color theme="4"/>
      <name val="Calibri"/>
      <family val="2"/>
      <charset val="204"/>
      <scheme val="minor"/>
    </font>
    <font>
      <b/>
      <i/>
      <sz val="8"/>
      <color theme="0" tint="-0.34998626667073579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b/>
      <i/>
      <sz val="7"/>
      <color theme="0" tint="-0.34998626667073579"/>
      <name val="Arial"/>
      <family val="2"/>
      <charset val="204"/>
    </font>
    <font>
      <i/>
      <sz val="7"/>
      <color theme="0" tint="-0.34998626667073579"/>
      <name val="Arial"/>
      <family val="2"/>
      <charset val="204"/>
    </font>
    <font>
      <i/>
      <vertAlign val="superscript"/>
      <sz val="7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9"/>
      </left>
      <right style="thin">
        <color theme="0" tint="-0.14999847407452621"/>
      </right>
      <top style="thin">
        <color theme="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9"/>
      </top>
      <bottom/>
      <diagonal/>
    </border>
    <border>
      <left style="thin">
        <color theme="0" tint="-0.14999847407452621"/>
      </left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0" tint="-0.14999847407452621"/>
      </right>
      <top style="thin">
        <color theme="9"/>
      </top>
      <bottom style="thin">
        <color theme="9"/>
      </bottom>
      <diagonal/>
    </border>
    <border>
      <left style="thin">
        <color theme="0" tint="-0.14999847407452621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0" tint="-0.14999847407452621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0" fillId="0" borderId="0" xfId="0" applyNumberFormat="1"/>
    <xf numFmtId="0" fontId="0" fillId="2" borderId="0" xfId="0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0" fillId="0" borderId="15" xfId="0" applyBorder="1"/>
    <xf numFmtId="9" fontId="0" fillId="0" borderId="15" xfId="0" applyNumberFormat="1" applyBorder="1"/>
    <xf numFmtId="10" fontId="0" fillId="0" borderId="15" xfId="0" applyNumberFormat="1" applyBorder="1"/>
    <xf numFmtId="0" fontId="12" fillId="2" borderId="24" xfId="0" applyFont="1" applyFill="1" applyBorder="1" applyAlignment="1">
      <alignment horizontal="left" vertical="center" indent="2"/>
    </xf>
    <xf numFmtId="10" fontId="12" fillId="2" borderId="20" xfId="1" applyNumberFormat="1" applyFont="1" applyFill="1" applyBorder="1" applyAlignment="1">
      <alignment horizontal="center" vertical="center"/>
    </xf>
    <xf numFmtId="10" fontId="12" fillId="2" borderId="25" xfId="1" applyNumberFormat="1" applyFont="1" applyFill="1" applyBorder="1" applyAlignment="1">
      <alignment horizontal="center" vertical="center"/>
    </xf>
    <xf numFmtId="10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0" fontId="15" fillId="0" borderId="0" xfId="0" applyFont="1"/>
    <xf numFmtId="0" fontId="16" fillId="4" borderId="0" xfId="0" applyFont="1" applyFill="1"/>
    <xf numFmtId="0" fontId="17" fillId="0" borderId="0" xfId="0" applyFont="1"/>
    <xf numFmtId="4" fontId="0" fillId="0" borderId="0" xfId="0" applyNumberFormat="1"/>
    <xf numFmtId="0" fontId="0" fillId="2" borderId="0" xfId="0" applyFill="1" applyBorder="1" applyProtection="1">
      <protection hidden="1"/>
    </xf>
    <xf numFmtId="0" fontId="18" fillId="2" borderId="0" xfId="0" applyFont="1" applyFill="1" applyBorder="1" applyProtection="1">
      <protection hidden="1"/>
    </xf>
    <xf numFmtId="0" fontId="21" fillId="2" borderId="0" xfId="0" applyFont="1" applyFill="1" applyBorder="1" applyAlignment="1" applyProtection="1">
      <alignment vertical="top" wrapText="1"/>
      <protection hidden="1"/>
    </xf>
    <xf numFmtId="0" fontId="22" fillId="2" borderId="0" xfId="0" applyFont="1" applyFill="1" applyBorder="1" applyProtection="1">
      <protection hidden="1"/>
    </xf>
    <xf numFmtId="4" fontId="22" fillId="2" borderId="0" xfId="0" applyNumberFormat="1" applyFont="1" applyFill="1" applyBorder="1" applyAlignment="1" applyProtection="1">
      <protection hidden="1"/>
    </xf>
    <xf numFmtId="0" fontId="21" fillId="2" borderId="0" xfId="0" applyFont="1" applyFill="1" applyBorder="1" applyAlignment="1" applyProtection="1">
      <protection hidden="1"/>
    </xf>
    <xf numFmtId="0" fontId="26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center" vertical="center"/>
      <protection hidden="1"/>
    </xf>
    <xf numFmtId="4" fontId="25" fillId="5" borderId="0" xfId="0" applyNumberFormat="1" applyFont="1" applyFill="1" applyBorder="1" applyAlignment="1" applyProtection="1">
      <alignment horizontal="center" vertical="center"/>
      <protection locked="0"/>
    </xf>
    <xf numFmtId="4" fontId="22" fillId="2" borderId="0" xfId="0" applyNumberFormat="1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4" fontId="27" fillId="5" borderId="0" xfId="0" applyNumberFormat="1" applyFont="1" applyFill="1" applyBorder="1" applyAlignment="1" applyProtection="1">
      <alignment horizontal="center" vertical="center"/>
      <protection locked="0"/>
    </xf>
    <xf numFmtId="4" fontId="27" fillId="5" borderId="0" xfId="0" applyNumberFormat="1" applyFont="1" applyFill="1" applyBorder="1" applyAlignment="1" applyProtection="1">
      <alignment vertical="center"/>
      <protection locked="0"/>
    </xf>
    <xf numFmtId="0" fontId="29" fillId="2" borderId="0" xfId="0" applyFont="1" applyFill="1" applyBorder="1" applyProtection="1">
      <protection hidden="1"/>
    </xf>
    <xf numFmtId="0" fontId="29" fillId="2" borderId="0" xfId="0" applyFont="1" applyFill="1" applyProtection="1"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Protection="1">
      <protection hidden="1"/>
    </xf>
    <xf numFmtId="0" fontId="0" fillId="2" borderId="0" xfId="0" applyFont="1" applyFill="1" applyBorder="1" applyAlignment="1" applyProtection="1">
      <protection hidden="1"/>
    </xf>
    <xf numFmtId="0" fontId="30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0" fillId="2" borderId="0" xfId="0" applyFont="1" applyFill="1" applyProtection="1">
      <protection hidden="1"/>
    </xf>
    <xf numFmtId="0" fontId="22" fillId="0" borderId="0" xfId="0" applyFont="1" applyProtection="1"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4" fontId="25" fillId="5" borderId="0" xfId="0" applyNumberFormat="1" applyFont="1" applyFill="1" applyBorder="1" applyAlignment="1" applyProtection="1">
      <alignment horizontal="center" vertical="center"/>
      <protection hidden="1"/>
    </xf>
    <xf numFmtId="0" fontId="23" fillId="5" borderId="0" xfId="0" applyFont="1" applyFill="1" applyBorder="1" applyAlignment="1" applyProtection="1">
      <alignment horizontal="center" vertical="center"/>
      <protection hidden="1"/>
    </xf>
    <xf numFmtId="4" fontId="25" fillId="5" borderId="0" xfId="0" applyNumberFormat="1" applyFont="1" applyFill="1" applyBorder="1" applyAlignment="1" applyProtection="1">
      <alignment vertical="center"/>
      <protection hidden="1"/>
    </xf>
    <xf numFmtId="4" fontId="22" fillId="5" borderId="0" xfId="0" applyNumberFormat="1" applyFont="1" applyFill="1" applyBorder="1" applyAlignment="1" applyProtection="1">
      <alignment vertical="center"/>
      <protection hidden="1"/>
    </xf>
    <xf numFmtId="0" fontId="41" fillId="2" borderId="0" xfId="0" applyFont="1" applyFill="1" applyBorder="1" applyProtection="1">
      <protection hidden="1"/>
    </xf>
    <xf numFmtId="0" fontId="40" fillId="0" borderId="0" xfId="0" applyFont="1" applyProtection="1">
      <protection hidden="1"/>
    </xf>
    <xf numFmtId="0" fontId="41" fillId="0" borderId="0" xfId="0" applyFont="1" applyBorder="1" applyProtection="1">
      <protection hidden="1"/>
    </xf>
    <xf numFmtId="0" fontId="40" fillId="0" borderId="0" xfId="0" applyFont="1" applyBorder="1" applyProtection="1">
      <protection hidden="1"/>
    </xf>
    <xf numFmtId="0" fontId="40" fillId="2" borderId="0" xfId="0" applyFont="1" applyFill="1" applyBorder="1" applyProtection="1">
      <protection hidden="1"/>
    </xf>
    <xf numFmtId="0" fontId="31" fillId="2" borderId="0" xfId="0" applyFont="1" applyFill="1" applyBorder="1" applyAlignment="1" applyProtection="1">
      <alignment horizontal="left" vertical="top" wrapText="1"/>
      <protection hidden="1"/>
    </xf>
    <xf numFmtId="4" fontId="22" fillId="2" borderId="0" xfId="0" applyNumberFormat="1" applyFont="1" applyFill="1" applyBorder="1" applyAlignment="1" applyProtection="1">
      <alignment horizontal="center"/>
      <protection hidden="1"/>
    </xf>
    <xf numFmtId="4" fontId="27" fillId="5" borderId="0" xfId="0" applyNumberFormat="1" applyFont="1" applyFill="1" applyBorder="1" applyAlignment="1" applyProtection="1">
      <alignment horizontal="center" vertical="center"/>
      <protection hidden="1"/>
    </xf>
    <xf numFmtId="10" fontId="23" fillId="5" borderId="0" xfId="1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right"/>
      <protection hidden="1"/>
    </xf>
    <xf numFmtId="0" fontId="21" fillId="2" borderId="0" xfId="0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alignment horizontal="center" vertical="center" wrapText="1"/>
      <protection hidden="1"/>
    </xf>
    <xf numFmtId="0" fontId="42" fillId="2" borderId="0" xfId="0" applyFont="1" applyFill="1" applyProtection="1">
      <protection hidden="1"/>
    </xf>
    <xf numFmtId="0" fontId="42" fillId="2" borderId="0" xfId="0" applyFont="1" applyFill="1" applyBorder="1" applyProtection="1">
      <protection hidden="1"/>
    </xf>
    <xf numFmtId="2" fontId="42" fillId="2" borderId="0" xfId="0" applyNumberFormat="1" applyFont="1" applyFill="1" applyBorder="1" applyProtection="1">
      <protection hidden="1"/>
    </xf>
    <xf numFmtId="0" fontId="42" fillId="2" borderId="0" xfId="0" applyFont="1" applyFill="1" applyBorder="1" applyAlignment="1" applyProtection="1">
      <alignment horizontal="center" vertical="center"/>
      <protection hidden="1"/>
    </xf>
    <xf numFmtId="0" fontId="43" fillId="2" borderId="0" xfId="0" applyFont="1" applyFill="1" applyBorder="1" applyProtection="1"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Alignment="1" applyProtection="1">
      <alignment horizontal="center" vertical="center" wrapText="1"/>
      <protection hidden="1"/>
    </xf>
    <xf numFmtId="0" fontId="47" fillId="6" borderId="0" xfId="0" applyFont="1" applyFill="1" applyBorder="1" applyProtection="1">
      <protection hidden="1"/>
    </xf>
    <xf numFmtId="0" fontId="48" fillId="6" borderId="0" xfId="0" applyFont="1" applyFill="1" applyBorder="1" applyAlignment="1" applyProtection="1">
      <alignment horizontal="center" vertical="center" wrapText="1"/>
      <protection hidden="1"/>
    </xf>
    <xf numFmtId="0" fontId="49" fillId="6" borderId="0" xfId="0" applyFont="1" applyFill="1" applyBorder="1" applyAlignment="1" applyProtection="1">
      <alignment horizontal="center" vertical="center" wrapText="1"/>
      <protection hidden="1"/>
    </xf>
    <xf numFmtId="9" fontId="47" fillId="6" borderId="0" xfId="0" applyNumberFormat="1" applyFont="1" applyFill="1" applyBorder="1" applyProtection="1">
      <protection hidden="1"/>
    </xf>
    <xf numFmtId="10" fontId="47" fillId="6" borderId="0" xfId="0" applyNumberFormat="1" applyFont="1" applyFill="1" applyBorder="1" applyProtection="1">
      <protection hidden="1"/>
    </xf>
    <xf numFmtId="10" fontId="47" fillId="6" borderId="0" xfId="1" applyNumberFormat="1" applyFont="1" applyFill="1" applyBorder="1" applyProtection="1">
      <protection hidden="1"/>
    </xf>
    <xf numFmtId="10" fontId="51" fillId="6" borderId="0" xfId="1" applyNumberFormat="1" applyFont="1" applyFill="1" applyBorder="1" applyAlignment="1" applyProtection="1">
      <alignment horizontal="center" vertical="center"/>
      <protection hidden="1"/>
    </xf>
    <xf numFmtId="0" fontId="41" fillId="2" borderId="0" xfId="0" applyFont="1" applyFill="1" applyProtection="1">
      <protection hidden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49" fontId="4" fillId="3" borderId="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9" fontId="23" fillId="2" borderId="0" xfId="1" applyFont="1" applyFill="1" applyBorder="1" applyAlignment="1" applyProtection="1">
      <alignment horizontal="center" vertical="center"/>
      <protection hidden="1"/>
    </xf>
    <xf numFmtId="0" fontId="37" fillId="2" borderId="0" xfId="0" applyFont="1" applyFill="1" applyBorder="1" applyAlignment="1" applyProtection="1">
      <alignment horizontal="left" vertical="top" wrapText="1"/>
      <protection hidden="1"/>
    </xf>
    <xf numFmtId="0" fontId="31" fillId="2" borderId="0" xfId="0" applyFont="1" applyFill="1" applyBorder="1" applyAlignment="1" applyProtection="1">
      <alignment horizontal="left" vertical="top" wrapText="1"/>
      <protection hidden="1"/>
    </xf>
    <xf numFmtId="0" fontId="40" fillId="2" borderId="0" xfId="0" applyFont="1" applyFill="1" applyBorder="1" applyAlignment="1" applyProtection="1">
      <alignment horizontal="center"/>
      <protection hidden="1"/>
    </xf>
    <xf numFmtId="0" fontId="46" fillId="6" borderId="0" xfId="0" applyFont="1" applyFill="1" applyBorder="1" applyAlignment="1" applyProtection="1">
      <alignment horizontal="center" vertical="center"/>
      <protection hidden="1"/>
    </xf>
    <xf numFmtId="0" fontId="48" fillId="6" borderId="0" xfId="0" applyFont="1" applyFill="1" applyBorder="1" applyAlignment="1" applyProtection="1">
      <alignment horizontal="center" vertical="center" wrapText="1"/>
      <protection hidden="1"/>
    </xf>
    <xf numFmtId="0" fontId="47" fillId="6" borderId="0" xfId="0" applyFont="1" applyFill="1" applyBorder="1" applyAlignment="1" applyProtection="1">
      <alignment horizontal="center"/>
      <protection hidden="1"/>
    </xf>
    <xf numFmtId="4" fontId="22" fillId="2" borderId="0" xfId="0" applyNumberFormat="1" applyFont="1" applyFill="1" applyBorder="1" applyAlignment="1" applyProtection="1">
      <alignment horizontal="center"/>
      <protection hidden="1"/>
    </xf>
    <xf numFmtId="4" fontId="27" fillId="5" borderId="0" xfId="0" applyNumberFormat="1" applyFont="1" applyFill="1" applyBorder="1" applyAlignment="1" applyProtection="1">
      <alignment horizontal="center" vertical="center"/>
      <protection hidden="1"/>
    </xf>
    <xf numFmtId="0" fontId="23" fillId="5" borderId="0" xfId="0" applyFont="1" applyFill="1" applyBorder="1" applyAlignment="1" applyProtection="1">
      <alignment horizontal="center" vertical="center"/>
      <protection locked="0"/>
    </xf>
    <xf numFmtId="10" fontId="23" fillId="5" borderId="0" xfId="1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right"/>
      <protection hidden="1"/>
    </xf>
    <xf numFmtId="0" fontId="25" fillId="2" borderId="0" xfId="0" applyFont="1" applyFill="1" applyBorder="1" applyAlignment="1" applyProtection="1">
      <alignment horizontal="center" vertical="center"/>
      <protection hidden="1"/>
    </xf>
    <xf numFmtId="4" fontId="22" fillId="2" borderId="0" xfId="0" applyNumberFormat="1" applyFont="1" applyFill="1" applyBorder="1" applyAlignment="1" applyProtection="1">
      <alignment horizontal="center" vertical="center"/>
      <protection hidden="1"/>
    </xf>
    <xf numFmtId="4" fontId="22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1" fillId="2" borderId="0" xfId="0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Border="1" applyAlignment="1" applyProtection="1">
      <alignment horizontal="center" wrapText="1"/>
      <protection hidden="1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561339</xdr:colOff>
      <xdr:row>15</xdr:row>
      <xdr:rowOff>214842</xdr:rowOff>
    </xdr:from>
    <xdr:to>
      <xdr:col>4</xdr:col>
      <xdr:colOff>218839</xdr:colOff>
      <xdr:row>17</xdr:row>
      <xdr:rowOff>7486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-600000">
          <a:off x="5390514" y="3805767"/>
          <a:ext cx="267100" cy="259369"/>
        </a:xfrm>
        <a:prstGeom prst="rect">
          <a:avLst/>
        </a:prstGeom>
        <a:noFill/>
      </xdr:spPr>
      <xdr:txBody>
        <a:bodyPr wrap="square" lIns="36000" tIns="36000" rIns="36000" bIns="36000" rtlCol="0">
          <a:noAutofit/>
        </a:bodyPr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uk-UA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256721</xdr:colOff>
      <xdr:row>10</xdr:row>
      <xdr:rowOff>162830</xdr:rowOff>
    </xdr:from>
    <xdr:to>
      <xdr:col>1</xdr:col>
      <xdr:colOff>177800</xdr:colOff>
      <xdr:row>10</xdr:row>
      <xdr:rowOff>644523</xdr:rowOff>
    </xdr:to>
    <xdr:pic>
      <xdr:nvPicPr>
        <xdr:cNvPr id="2" name="Рисунок 1" descr="arrow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V="1">
          <a:off x="256721" y="3147330"/>
          <a:ext cx="349704" cy="481693"/>
        </a:xfrm>
        <a:prstGeom prst="rect">
          <a:avLst/>
        </a:prstGeom>
      </xdr:spPr>
    </xdr:pic>
    <xdr:clientData/>
  </xdr:twoCellAnchor>
  <xdr:twoCellAnchor editAs="oneCell">
    <xdr:from>
      <xdr:col>1</xdr:col>
      <xdr:colOff>670833</xdr:colOff>
      <xdr:row>1</xdr:row>
      <xdr:rowOff>752022</xdr:rowOff>
    </xdr:from>
    <xdr:to>
      <xdr:col>1</xdr:col>
      <xdr:colOff>909760</xdr:colOff>
      <xdr:row>3</xdr:row>
      <xdr:rowOff>86249</xdr:rowOff>
    </xdr:to>
    <xdr:pic>
      <xdr:nvPicPr>
        <xdr:cNvPr id="3" name="Рисунок 2" descr="arrow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V="1">
          <a:off x="1274083" y="752022"/>
          <a:ext cx="238927" cy="651852"/>
        </a:xfrm>
        <a:prstGeom prst="rect">
          <a:avLst/>
        </a:prstGeom>
      </xdr:spPr>
    </xdr:pic>
    <xdr:clientData/>
  </xdr:twoCellAnchor>
  <xdr:twoCellAnchor>
    <xdr:from>
      <xdr:col>0</xdr:col>
      <xdr:colOff>69397</xdr:colOff>
      <xdr:row>8</xdr:row>
      <xdr:rowOff>5443</xdr:rowOff>
    </xdr:from>
    <xdr:to>
      <xdr:col>31</xdr:col>
      <xdr:colOff>79375</xdr:colOff>
      <xdr:row>16</xdr:row>
      <xdr:rowOff>206374</xdr:rowOff>
    </xdr:to>
    <xdr:sp macro="" textlink="">
      <xdr:nvSpPr>
        <xdr:cNvPr id="4" name="Округлений прямокутни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9397" y="2672443"/>
          <a:ext cx="22742978" cy="2867931"/>
        </a:xfrm>
        <a:prstGeom prst="roundRect">
          <a:avLst/>
        </a:prstGeom>
        <a:noFill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uk-UA"/>
        </a:p>
      </xdr:txBody>
    </xdr:sp>
    <xdr:clientData/>
  </xdr:twoCellAnchor>
  <xdr:twoCellAnchor>
    <xdr:from>
      <xdr:col>0</xdr:col>
      <xdr:colOff>238125</xdr:colOff>
      <xdr:row>9</xdr:row>
      <xdr:rowOff>0</xdr:rowOff>
    </xdr:from>
    <xdr:to>
      <xdr:col>5</xdr:col>
      <xdr:colOff>57151</xdr:colOff>
      <xdr:row>14</xdr:row>
      <xdr:rowOff>0</xdr:rowOff>
    </xdr:to>
    <xdr:sp macro="" textlink="">
      <xdr:nvSpPr>
        <xdr:cNvPr id="5" name="Округлений прямокутни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38125" y="2838450"/>
          <a:ext cx="3609976" cy="1752600"/>
        </a:xfrm>
        <a:prstGeom prst="roundRect">
          <a:avLst/>
        </a:prstGeom>
        <a:noFill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uk-UA"/>
        </a:p>
      </xdr:txBody>
    </xdr:sp>
    <xdr:clientData/>
  </xdr:twoCellAnchor>
  <xdr:twoCellAnchor>
    <xdr:from>
      <xdr:col>6</xdr:col>
      <xdr:colOff>27214</xdr:colOff>
      <xdr:row>8</xdr:row>
      <xdr:rowOff>171587</xdr:rowOff>
    </xdr:from>
    <xdr:to>
      <xdr:col>11</xdr:col>
      <xdr:colOff>638176</xdr:colOff>
      <xdr:row>14</xdr:row>
      <xdr:rowOff>0</xdr:rowOff>
    </xdr:to>
    <xdr:sp macro="" textlink="">
      <xdr:nvSpPr>
        <xdr:cNvPr id="6" name="Округлений прямокутни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218214" y="2819537"/>
          <a:ext cx="4268562" cy="1787252"/>
        </a:xfrm>
        <a:prstGeom prst="roundRect">
          <a:avLst/>
        </a:prstGeom>
        <a:noFill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uk-UA"/>
        </a:p>
      </xdr:txBody>
    </xdr:sp>
    <xdr:clientData/>
  </xdr:twoCellAnchor>
  <xdr:twoCellAnchor>
    <xdr:from>
      <xdr:col>21</xdr:col>
      <xdr:colOff>571500</xdr:colOff>
      <xdr:row>8</xdr:row>
      <xdr:rowOff>127000</xdr:rowOff>
    </xdr:from>
    <xdr:to>
      <xdr:col>30</xdr:col>
      <xdr:colOff>603249</xdr:colOff>
      <xdr:row>13</xdr:row>
      <xdr:rowOff>298450</xdr:rowOff>
    </xdr:to>
    <xdr:sp macro="" textlink="">
      <xdr:nvSpPr>
        <xdr:cNvPr id="7" name="Округлений прямокутни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097250" y="2774950"/>
          <a:ext cx="10794999" cy="1771650"/>
        </a:xfrm>
        <a:prstGeom prst="roundRect">
          <a:avLst/>
        </a:prstGeom>
        <a:noFill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uk-UA"/>
        </a:p>
      </xdr:txBody>
    </xdr:sp>
    <xdr:clientData/>
  </xdr:twoCellAnchor>
  <xdr:twoCellAnchor>
    <xdr:from>
      <xdr:col>18</xdr:col>
      <xdr:colOff>2720</xdr:colOff>
      <xdr:row>8</xdr:row>
      <xdr:rowOff>166008</xdr:rowOff>
    </xdr:from>
    <xdr:to>
      <xdr:col>21</xdr:col>
      <xdr:colOff>451757</xdr:colOff>
      <xdr:row>14</xdr:row>
      <xdr:rowOff>0</xdr:rowOff>
    </xdr:to>
    <xdr:sp macro="" textlink="">
      <xdr:nvSpPr>
        <xdr:cNvPr id="8" name="Округлений прямокутни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273970" y="2785383"/>
          <a:ext cx="3465287" cy="1882775"/>
        </a:xfrm>
        <a:prstGeom prst="roundRect">
          <a:avLst/>
        </a:prstGeom>
        <a:noFill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uk-UA"/>
        </a:p>
      </xdr:txBody>
    </xdr:sp>
    <xdr:clientData/>
  </xdr:twoCellAnchor>
  <xdr:twoCellAnchor>
    <xdr:from>
      <xdr:col>21</xdr:col>
      <xdr:colOff>511175</xdr:colOff>
      <xdr:row>10</xdr:row>
      <xdr:rowOff>87987</xdr:rowOff>
    </xdr:from>
    <xdr:to>
      <xdr:col>22</xdr:col>
      <xdr:colOff>76894</xdr:colOff>
      <xdr:row>10</xdr:row>
      <xdr:rowOff>698498</xdr:rowOff>
    </xdr:to>
    <xdr:pic>
      <xdr:nvPicPr>
        <xdr:cNvPr id="11" name="Рисунок 10" descr="arrow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V="1">
          <a:off x="14179550" y="3072487"/>
          <a:ext cx="407094" cy="610511"/>
        </a:xfrm>
        <a:prstGeom prst="rect">
          <a:avLst/>
        </a:prstGeom>
      </xdr:spPr>
    </xdr:pic>
    <xdr:clientData/>
  </xdr:twoCellAnchor>
  <xdr:twoCellAnchor>
    <xdr:from>
      <xdr:col>26</xdr:col>
      <xdr:colOff>135164</xdr:colOff>
      <xdr:row>10</xdr:row>
      <xdr:rowOff>147407</xdr:rowOff>
    </xdr:from>
    <xdr:to>
      <xdr:col>27</xdr:col>
      <xdr:colOff>380999</xdr:colOff>
      <xdr:row>10</xdr:row>
      <xdr:rowOff>676275</xdr:rowOff>
    </xdr:to>
    <xdr:pic>
      <xdr:nvPicPr>
        <xdr:cNvPr id="12" name="Рисунок 11" descr="arrow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V="1">
          <a:off x="19232789" y="3131907"/>
          <a:ext cx="468085" cy="528868"/>
        </a:xfrm>
        <a:prstGeom prst="rect">
          <a:avLst/>
        </a:prstGeom>
      </xdr:spPr>
    </xdr:pic>
    <xdr:clientData/>
  </xdr:twoCellAnchor>
  <xdr:twoCellAnchor>
    <xdr:from>
      <xdr:col>24</xdr:col>
      <xdr:colOff>311626</xdr:colOff>
      <xdr:row>1</xdr:row>
      <xdr:rowOff>27214</xdr:rowOff>
    </xdr:from>
    <xdr:to>
      <xdr:col>30</xdr:col>
      <xdr:colOff>717095</xdr:colOff>
      <xdr:row>4</xdr:row>
      <xdr:rowOff>38100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32726" y="217714"/>
          <a:ext cx="4691719" cy="1572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533401</xdr:colOff>
      <xdr:row>10</xdr:row>
      <xdr:rowOff>112937</xdr:rowOff>
    </xdr:from>
    <xdr:to>
      <xdr:col>4</xdr:col>
      <xdr:colOff>19050</xdr:colOff>
      <xdr:row>10</xdr:row>
      <xdr:rowOff>646637</xdr:rowOff>
    </xdr:to>
    <xdr:pic>
      <xdr:nvPicPr>
        <xdr:cNvPr id="18" name="Рисунок 17" descr="arrow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V="1">
          <a:off x="2311401" y="3097437"/>
          <a:ext cx="358774" cy="533700"/>
        </a:xfrm>
        <a:prstGeom prst="rect">
          <a:avLst/>
        </a:prstGeom>
      </xdr:spPr>
    </xdr:pic>
    <xdr:clientData/>
  </xdr:twoCellAnchor>
  <xdr:twoCellAnchor>
    <xdr:from>
      <xdr:col>12</xdr:col>
      <xdr:colOff>202745</xdr:colOff>
      <xdr:row>8</xdr:row>
      <xdr:rowOff>166008</xdr:rowOff>
    </xdr:from>
    <xdr:to>
      <xdr:col>17</xdr:col>
      <xdr:colOff>327932</xdr:colOff>
      <xdr:row>14</xdr:row>
      <xdr:rowOff>0</xdr:rowOff>
    </xdr:to>
    <xdr:sp macro="" textlink="">
      <xdr:nvSpPr>
        <xdr:cNvPr id="19" name="Округлений прямокутник 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718095" y="2813958"/>
          <a:ext cx="3458937" cy="1771650"/>
        </a:xfrm>
        <a:prstGeom prst="roundRect">
          <a:avLst/>
        </a:prstGeom>
        <a:noFill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uk-UA"/>
        </a:p>
      </xdr:txBody>
    </xdr:sp>
    <xdr:clientData/>
  </xdr:twoCellAnchor>
  <xdr:twoCellAnchor editAs="oneCell">
    <xdr:from>
      <xdr:col>12</xdr:col>
      <xdr:colOff>282576</xdr:colOff>
      <xdr:row>10</xdr:row>
      <xdr:rowOff>70756</xdr:rowOff>
    </xdr:from>
    <xdr:to>
      <xdr:col>13</xdr:col>
      <xdr:colOff>78307</xdr:colOff>
      <xdr:row>11</xdr:row>
      <xdr:rowOff>50800</xdr:rowOff>
    </xdr:to>
    <xdr:pic>
      <xdr:nvPicPr>
        <xdr:cNvPr id="20" name="Рисунок 19" descr="arrow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V="1">
          <a:off x="7632701" y="3055256"/>
          <a:ext cx="351356" cy="726169"/>
        </a:xfrm>
        <a:prstGeom prst="rect">
          <a:avLst/>
        </a:prstGeom>
      </xdr:spPr>
    </xdr:pic>
    <xdr:clientData/>
  </xdr:twoCellAnchor>
  <xdr:twoCellAnchor>
    <xdr:from>
      <xdr:col>8</xdr:col>
      <xdr:colOff>561339</xdr:colOff>
      <xdr:row>29</xdr:row>
      <xdr:rowOff>214842</xdr:rowOff>
    </xdr:from>
    <xdr:to>
      <xdr:col>9</xdr:col>
      <xdr:colOff>218839</xdr:colOff>
      <xdr:row>31</xdr:row>
      <xdr:rowOff>7486</xdr:rowOff>
    </xdr:to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 rot="-600000">
          <a:off x="5952489" y="3815292"/>
          <a:ext cx="267100" cy="259369"/>
        </a:xfrm>
        <a:prstGeom prst="rect">
          <a:avLst/>
        </a:prstGeom>
        <a:noFill/>
      </xdr:spPr>
      <xdr:txBody>
        <a:bodyPr wrap="square" lIns="36000" tIns="36000" rIns="36000" bIns="36000" rtlCol="0">
          <a:noAutofit/>
        </a:bodyPr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uk-UA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224517</xdr:colOff>
      <xdr:row>10</xdr:row>
      <xdr:rowOff>127906</xdr:rowOff>
    </xdr:from>
    <xdr:to>
      <xdr:col>6</xdr:col>
      <xdr:colOff>553252</xdr:colOff>
      <xdr:row>10</xdr:row>
      <xdr:rowOff>666365</xdr:rowOff>
    </xdr:to>
    <xdr:pic>
      <xdr:nvPicPr>
        <xdr:cNvPr id="22" name="Рисунок 21" descr="arrow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V="1">
          <a:off x="4145642" y="3112406"/>
          <a:ext cx="328735" cy="538459"/>
        </a:xfrm>
        <a:prstGeom prst="rect">
          <a:avLst/>
        </a:prstGeom>
      </xdr:spPr>
    </xdr:pic>
    <xdr:clientData/>
  </xdr:twoCellAnchor>
  <xdr:twoCellAnchor>
    <xdr:from>
      <xdr:col>23</xdr:col>
      <xdr:colOff>527050</xdr:colOff>
      <xdr:row>10</xdr:row>
      <xdr:rowOff>84812</xdr:rowOff>
    </xdr:from>
    <xdr:to>
      <xdr:col>24</xdr:col>
      <xdr:colOff>251519</xdr:colOff>
      <xdr:row>10</xdr:row>
      <xdr:rowOff>695323</xdr:rowOff>
    </xdr:to>
    <xdr:pic>
      <xdr:nvPicPr>
        <xdr:cNvPr id="23" name="Рисунок 22" descr="arrow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V="1">
          <a:off x="17449800" y="3069312"/>
          <a:ext cx="359469" cy="610511"/>
        </a:xfrm>
        <a:prstGeom prst="rect">
          <a:avLst/>
        </a:prstGeom>
      </xdr:spPr>
    </xdr:pic>
    <xdr:clientData/>
  </xdr:twoCellAnchor>
  <xdr:twoCellAnchor>
    <xdr:from>
      <xdr:col>18</xdr:col>
      <xdr:colOff>44450</xdr:colOff>
      <xdr:row>10</xdr:row>
      <xdr:rowOff>113387</xdr:rowOff>
    </xdr:from>
    <xdr:to>
      <xdr:col>18</xdr:col>
      <xdr:colOff>451544</xdr:colOff>
      <xdr:row>10</xdr:row>
      <xdr:rowOff>647698</xdr:rowOff>
    </xdr:to>
    <xdr:pic>
      <xdr:nvPicPr>
        <xdr:cNvPr id="24" name="Рисунок 23" descr="arrow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V="1">
          <a:off x="10490200" y="3097887"/>
          <a:ext cx="407094" cy="53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opLeftCell="B30" workbookViewId="0">
      <selection activeCell="H42" sqref="H42"/>
    </sheetView>
  </sheetViews>
  <sheetFormatPr defaultRowHeight="14.4" x14ac:dyDescent="0.3"/>
  <cols>
    <col min="1" max="1" width="17.5546875" bestFit="1" customWidth="1"/>
    <col min="2" max="2" width="25.5546875" customWidth="1"/>
    <col min="3" max="3" width="37.6640625" customWidth="1"/>
    <col min="8" max="8" width="13.6640625" customWidth="1"/>
    <col min="9" max="10" width="22.5546875" bestFit="1" customWidth="1"/>
  </cols>
  <sheetData>
    <row r="1" spans="1:18" ht="15" thickBot="1" x14ac:dyDescent="0.35">
      <c r="A1" s="30" t="s">
        <v>0</v>
      </c>
      <c r="B1" s="31" t="s">
        <v>56</v>
      </c>
    </row>
    <row r="2" spans="1:18" ht="22.5" customHeight="1" x14ac:dyDescent="0.3">
      <c r="B2" s="97" t="s">
        <v>1</v>
      </c>
      <c r="C2" s="1" t="s">
        <v>2</v>
      </c>
      <c r="D2" s="102" t="s">
        <v>55</v>
      </c>
      <c r="E2" s="102"/>
      <c r="F2" s="102"/>
      <c r="G2" s="102"/>
      <c r="H2" s="102"/>
    </row>
    <row r="3" spans="1:18" ht="15" thickBot="1" x14ac:dyDescent="0.35">
      <c r="B3" s="98"/>
      <c r="C3" s="2" t="s">
        <v>3</v>
      </c>
      <c r="D3" s="102"/>
      <c r="E3" s="102"/>
      <c r="F3" s="102"/>
      <c r="G3" s="102"/>
      <c r="H3" s="102"/>
    </row>
    <row r="4" spans="1:18" ht="15" thickBot="1" x14ac:dyDescent="0.35">
      <c r="B4" s="3" t="s">
        <v>4</v>
      </c>
      <c r="C4" s="4" t="s">
        <v>5</v>
      </c>
    </row>
    <row r="5" spans="1:18" ht="15" thickBot="1" x14ac:dyDescent="0.35">
      <c r="B5" s="5" t="s">
        <v>6</v>
      </c>
      <c r="C5" s="6" t="s">
        <v>7</v>
      </c>
    </row>
    <row r="6" spans="1:18" ht="15" thickBot="1" x14ac:dyDescent="0.35">
      <c r="B6" s="7" t="s">
        <v>8</v>
      </c>
      <c r="C6" s="8" t="s">
        <v>9</v>
      </c>
    </row>
    <row r="7" spans="1:18" ht="15" hidden="1" thickBot="1" x14ac:dyDescent="0.35">
      <c r="B7" s="5" t="s">
        <v>10</v>
      </c>
      <c r="C7" s="6" t="s">
        <v>11</v>
      </c>
    </row>
    <row r="8" spans="1:18" ht="24" x14ac:dyDescent="0.3">
      <c r="B8" s="97" t="s">
        <v>12</v>
      </c>
      <c r="C8" s="9" t="s">
        <v>13</v>
      </c>
    </row>
    <row r="9" spans="1:18" ht="58.5" customHeight="1" thickBot="1" x14ac:dyDescent="0.35">
      <c r="B9" s="98"/>
      <c r="C9" s="10" t="s">
        <v>14</v>
      </c>
      <c r="D9" s="103" t="s">
        <v>66</v>
      </c>
      <c r="E9" s="104"/>
      <c r="F9" s="104"/>
      <c r="G9" s="104"/>
      <c r="H9" s="104"/>
    </row>
    <row r="10" spans="1:18" ht="27" thickBot="1" x14ac:dyDescent="0.35">
      <c r="B10" s="11" t="s">
        <v>15</v>
      </c>
      <c r="C10" s="12" t="s">
        <v>57</v>
      </c>
    </row>
    <row r="11" spans="1:18" ht="15" thickBot="1" x14ac:dyDescent="0.35">
      <c r="B11" s="7" t="s">
        <v>16</v>
      </c>
      <c r="C11" s="32" t="s">
        <v>42</v>
      </c>
    </row>
    <row r="13" spans="1:18" x14ac:dyDescent="0.3">
      <c r="B13" s="13"/>
      <c r="C13" s="14" t="s">
        <v>17</v>
      </c>
    </row>
    <row r="14" spans="1:18" x14ac:dyDescent="0.3">
      <c r="C14" s="99" t="s">
        <v>18</v>
      </c>
      <c r="D14" s="99"/>
      <c r="E14" s="99"/>
      <c r="F14" s="99"/>
      <c r="G14" s="99"/>
      <c r="H14" s="99"/>
      <c r="J14" s="100" t="s">
        <v>19</v>
      </c>
      <c r="K14" s="100"/>
      <c r="L14" s="100"/>
      <c r="M14" s="100"/>
      <c r="O14" s="101" t="s">
        <v>20</v>
      </c>
      <c r="P14" s="101"/>
      <c r="Q14" s="101"/>
      <c r="R14" s="101"/>
    </row>
    <row r="15" spans="1:18" x14ac:dyDescent="0.3">
      <c r="B15" s="15"/>
      <c r="C15" s="109" t="s">
        <v>21</v>
      </c>
      <c r="D15" s="110"/>
      <c r="E15" s="110" t="s">
        <v>22</v>
      </c>
      <c r="F15" s="110"/>
      <c r="G15" s="110" t="s">
        <v>23</v>
      </c>
      <c r="H15" s="111"/>
      <c r="J15" s="105" t="s">
        <v>24</v>
      </c>
      <c r="K15" s="112" t="s">
        <v>25</v>
      </c>
      <c r="L15" s="112"/>
      <c r="M15" s="112"/>
      <c r="O15" s="105" t="s">
        <v>26</v>
      </c>
      <c r="P15" s="105" t="s">
        <v>4</v>
      </c>
      <c r="Q15" s="105"/>
      <c r="R15" s="105"/>
    </row>
    <row r="16" spans="1:18" x14ac:dyDescent="0.3">
      <c r="B16" s="15"/>
      <c r="C16" s="106" t="s">
        <v>27</v>
      </c>
      <c r="D16" s="107"/>
      <c r="E16" s="106" t="s">
        <v>27</v>
      </c>
      <c r="F16" s="107"/>
      <c r="G16" s="108" t="s">
        <v>27</v>
      </c>
      <c r="H16" s="107"/>
      <c r="J16" s="105"/>
      <c r="K16" s="16" t="s">
        <v>28</v>
      </c>
      <c r="L16" s="16" t="s">
        <v>29</v>
      </c>
      <c r="M16" s="16" t="s">
        <v>30</v>
      </c>
      <c r="O16" s="105"/>
      <c r="P16" s="16" t="s">
        <v>28</v>
      </c>
      <c r="Q16" s="16" t="s">
        <v>29</v>
      </c>
      <c r="R16" s="16" t="s">
        <v>30</v>
      </c>
    </row>
    <row r="17" spans="1:18" ht="20.399999999999999" x14ac:dyDescent="0.3">
      <c r="B17" s="15"/>
      <c r="C17" s="17" t="s">
        <v>31</v>
      </c>
      <c r="D17" s="18" t="s">
        <v>32</v>
      </c>
      <c r="E17" s="18" t="s">
        <v>31</v>
      </c>
      <c r="F17" s="19" t="s">
        <v>32</v>
      </c>
      <c r="G17" s="20" t="s">
        <v>31</v>
      </c>
      <c r="H17" s="21" t="s">
        <v>32</v>
      </c>
      <c r="J17" s="22" t="s">
        <v>33</v>
      </c>
      <c r="K17" s="23">
        <v>0</v>
      </c>
      <c r="L17" s="23">
        <v>0</v>
      </c>
      <c r="M17" s="23">
        <v>0</v>
      </c>
      <c r="O17" s="16" t="s">
        <v>34</v>
      </c>
      <c r="P17" s="24">
        <v>5.0000000000000001E-3</v>
      </c>
      <c r="Q17" s="24">
        <v>2.5000000000000001E-3</v>
      </c>
      <c r="R17" s="24">
        <v>1E-3</v>
      </c>
    </row>
    <row r="18" spans="1:18" x14ac:dyDescent="0.3">
      <c r="B18" s="25" t="s">
        <v>35</v>
      </c>
      <c r="C18" s="26">
        <v>5.5E-2</v>
      </c>
      <c r="D18" s="27">
        <v>0.02</v>
      </c>
      <c r="E18" s="26">
        <v>3.5000000000000001E-3</v>
      </c>
      <c r="F18" s="27">
        <v>1E-3</v>
      </c>
      <c r="G18" s="26">
        <v>2E-3</v>
      </c>
      <c r="H18" s="27">
        <v>5.0000000000000001E-4</v>
      </c>
      <c r="J18" s="22" t="s">
        <v>36</v>
      </c>
      <c r="K18" s="23">
        <v>0</v>
      </c>
      <c r="L18" s="23">
        <v>0</v>
      </c>
      <c r="M18" s="23">
        <v>0</v>
      </c>
      <c r="O18" s="16" t="s">
        <v>37</v>
      </c>
      <c r="P18" s="23">
        <v>0</v>
      </c>
      <c r="Q18" s="23">
        <v>0</v>
      </c>
      <c r="R18" s="23">
        <v>0</v>
      </c>
    </row>
    <row r="19" spans="1:18" x14ac:dyDescent="0.3">
      <c r="J19" s="22" t="s">
        <v>38</v>
      </c>
      <c r="K19" s="24">
        <v>2.5000000000000001E-3</v>
      </c>
      <c r="L19" s="24">
        <v>2E-3</v>
      </c>
      <c r="M19" s="23">
        <v>0</v>
      </c>
    </row>
    <row r="20" spans="1:18" x14ac:dyDescent="0.3">
      <c r="A20" t="s">
        <v>39</v>
      </c>
      <c r="J20" s="22" t="s">
        <v>40</v>
      </c>
      <c r="K20" s="24">
        <v>5.0000000000000001E-3</v>
      </c>
      <c r="L20" s="24">
        <v>2E-3</v>
      </c>
      <c r="M20" s="23">
        <v>0</v>
      </c>
    </row>
    <row r="21" spans="1:18" x14ac:dyDescent="0.3">
      <c r="J21" s="22" t="s">
        <v>41</v>
      </c>
      <c r="K21" s="24">
        <v>5.0000000000000001E-3</v>
      </c>
      <c r="L21" s="24">
        <v>2E-3</v>
      </c>
      <c r="M21" s="23">
        <v>0</v>
      </c>
    </row>
    <row r="23" spans="1:18" x14ac:dyDescent="0.3">
      <c r="B23" s="32" t="s">
        <v>42</v>
      </c>
    </row>
    <row r="25" spans="1:18" x14ac:dyDescent="0.3">
      <c r="B25" t="s">
        <v>68</v>
      </c>
    </row>
    <row r="28" spans="1:18" x14ac:dyDescent="0.3">
      <c r="B28" s="33" t="s">
        <v>58</v>
      </c>
      <c r="F28" s="28"/>
    </row>
    <row r="30" spans="1:18" x14ac:dyDescent="0.3">
      <c r="H30" t="s">
        <v>65</v>
      </c>
      <c r="I30" t="s">
        <v>43</v>
      </c>
      <c r="J30" t="s">
        <v>44</v>
      </c>
      <c r="K30" t="s">
        <v>45</v>
      </c>
    </row>
    <row r="31" spans="1:18" x14ac:dyDescent="0.3">
      <c r="B31" t="s">
        <v>46</v>
      </c>
      <c r="C31" s="34">
        <f>Аркуш1!B13</f>
        <v>1000</v>
      </c>
      <c r="G31">
        <v>1</v>
      </c>
      <c r="H31" s="34">
        <f>$C$31+K31</f>
        <v>1000</v>
      </c>
      <c r="I31">
        <f>ROUND(H31*$C$32/$C$35*($C$34-1),2)</f>
        <v>4.97</v>
      </c>
      <c r="J31">
        <f>ROUND(I31*(100%-$C$37),2)</f>
        <v>4</v>
      </c>
      <c r="K31">
        <v>0</v>
      </c>
    </row>
    <row r="32" spans="1:18" x14ac:dyDescent="0.3">
      <c r="B32" t="s">
        <v>47</v>
      </c>
      <c r="C32" s="28">
        <f>Аркуш1!N13</f>
        <v>6.25E-2</v>
      </c>
      <c r="G32">
        <v>2</v>
      </c>
      <c r="H32">
        <f>IF(Аркуш1!$G$13="так",H31+J31+K32,H31+K32)</f>
        <v>1000</v>
      </c>
      <c r="I32">
        <f>ROUND(H32*$C$32/$C$35*$C$34,2)</f>
        <v>5.14</v>
      </c>
      <c r="J32">
        <f>ROUND(I32*(100%-$C$37),2)</f>
        <v>4.1399999999999997</v>
      </c>
      <c r="K32">
        <f>$C$36</f>
        <v>0</v>
      </c>
    </row>
    <row r="33" spans="2:11" x14ac:dyDescent="0.3">
      <c r="B33" t="s">
        <v>48</v>
      </c>
      <c r="C33">
        <f>Аркуш1!J14</f>
        <v>12</v>
      </c>
      <c r="D33" t="str">
        <f>Аркуш1!K14</f>
        <v>міс</v>
      </c>
      <c r="G33">
        <v>3</v>
      </c>
      <c r="H33">
        <f>IF(Аркуш1!$G$13="так",H32+J32+K33,H32+K33)</f>
        <v>1000</v>
      </c>
      <c r="I33">
        <f t="shared" ref="I33:I41" si="0">ROUND(H33*$C$32/$C$35*$C$34,2)</f>
        <v>5.14</v>
      </c>
      <c r="J33">
        <f t="shared" ref="J33:J42" si="1">ROUND(I33*(100%-$C$37),2)</f>
        <v>4.1399999999999997</v>
      </c>
      <c r="K33">
        <f t="shared" ref="K33:K42" si="2">$C$36</f>
        <v>0</v>
      </c>
    </row>
    <row r="34" spans="2:11" x14ac:dyDescent="0.3">
      <c r="B34" t="s">
        <v>50</v>
      </c>
      <c r="C34">
        <v>30</v>
      </c>
      <c r="E34">
        <f>C34*C33</f>
        <v>360</v>
      </c>
      <c r="G34">
        <v>4</v>
      </c>
      <c r="H34">
        <f>IF(Аркуш1!$G$13="так",H33+J33+K34,H33+K34)</f>
        <v>1000</v>
      </c>
      <c r="I34">
        <f t="shared" si="0"/>
        <v>5.14</v>
      </c>
      <c r="J34">
        <f t="shared" si="1"/>
        <v>4.1399999999999997</v>
      </c>
      <c r="K34">
        <f t="shared" si="2"/>
        <v>0</v>
      </c>
    </row>
    <row r="35" spans="2:11" x14ac:dyDescent="0.3">
      <c r="B35" t="s">
        <v>51</v>
      </c>
      <c r="C35">
        <v>365</v>
      </c>
      <c r="G35">
        <v>5</v>
      </c>
      <c r="H35">
        <f>IF(Аркуш1!$G$13="так",H34+J34+K35,H34+K35)</f>
        <v>1000</v>
      </c>
      <c r="I35">
        <f t="shared" si="0"/>
        <v>5.14</v>
      </c>
      <c r="J35">
        <f t="shared" si="1"/>
        <v>4.1399999999999997</v>
      </c>
      <c r="K35">
        <f t="shared" si="2"/>
        <v>0</v>
      </c>
    </row>
    <row r="36" spans="2:11" x14ac:dyDescent="0.3">
      <c r="B36" t="s">
        <v>52</v>
      </c>
      <c r="C36" s="34">
        <f>Аркуш1!T13</f>
        <v>0</v>
      </c>
      <c r="G36">
        <v>6</v>
      </c>
      <c r="H36">
        <f>IF(Аркуш1!$G$13="так",H35+J35+K36,H35+K36)</f>
        <v>1000</v>
      </c>
      <c r="I36">
        <f t="shared" si="0"/>
        <v>5.14</v>
      </c>
      <c r="J36">
        <f t="shared" si="1"/>
        <v>4.1399999999999997</v>
      </c>
      <c r="K36">
        <f t="shared" si="2"/>
        <v>0</v>
      </c>
    </row>
    <row r="37" spans="2:11" x14ac:dyDescent="0.3">
      <c r="B37" t="s">
        <v>53</v>
      </c>
      <c r="C37" s="28">
        <f>D37+E37</f>
        <v>0.19500000000000001</v>
      </c>
      <c r="D37" s="28">
        <v>0.18</v>
      </c>
      <c r="E37" s="28">
        <v>1.4999999999999999E-2</v>
      </c>
      <c r="G37">
        <v>7</v>
      </c>
      <c r="H37">
        <f>IF(Аркуш1!$G$13="так",H36+J36+K37,H36+K37)</f>
        <v>1000</v>
      </c>
      <c r="I37">
        <f t="shared" si="0"/>
        <v>5.14</v>
      </c>
      <c r="J37">
        <f t="shared" si="1"/>
        <v>4.1399999999999997</v>
      </c>
      <c r="K37">
        <f t="shared" si="2"/>
        <v>0</v>
      </c>
    </row>
    <row r="38" spans="2:11" x14ac:dyDescent="0.3">
      <c r="G38">
        <v>8</v>
      </c>
      <c r="H38">
        <f>IF(Аркуш1!$G$13="так",H37+J37+K38,H37+K38)</f>
        <v>1000</v>
      </c>
      <c r="I38">
        <f t="shared" si="0"/>
        <v>5.14</v>
      </c>
      <c r="J38">
        <f t="shared" si="1"/>
        <v>4.1399999999999997</v>
      </c>
      <c r="K38">
        <f t="shared" si="2"/>
        <v>0</v>
      </c>
    </row>
    <row r="39" spans="2:11" x14ac:dyDescent="0.3">
      <c r="B39" t="s">
        <v>87</v>
      </c>
      <c r="C39" t="s">
        <v>70</v>
      </c>
      <c r="G39">
        <v>9</v>
      </c>
      <c r="H39">
        <f>IF(Аркуш1!$G$13="так",H38+J38+K39,H38+K39)</f>
        <v>1000</v>
      </c>
      <c r="I39">
        <f t="shared" si="0"/>
        <v>5.14</v>
      </c>
      <c r="J39">
        <f t="shared" si="1"/>
        <v>4.1399999999999997</v>
      </c>
      <c r="K39">
        <f t="shared" si="2"/>
        <v>0</v>
      </c>
    </row>
    <row r="40" spans="2:11" x14ac:dyDescent="0.3">
      <c r="G40">
        <v>10</v>
      </c>
      <c r="H40">
        <f>IF(Аркуш1!$G$13="так",H39+J39+K40,H39+K40)</f>
        <v>1000</v>
      </c>
      <c r="I40">
        <f t="shared" si="0"/>
        <v>5.14</v>
      </c>
      <c r="J40">
        <f t="shared" si="1"/>
        <v>4.1399999999999997</v>
      </c>
      <c r="K40">
        <f t="shared" si="2"/>
        <v>0</v>
      </c>
    </row>
    <row r="41" spans="2:11" x14ac:dyDescent="0.3">
      <c r="G41">
        <v>11</v>
      </c>
      <c r="H41">
        <f>IF(Аркуш1!$G$13="так",H40+J40+K41,H40+K41)</f>
        <v>1000</v>
      </c>
      <c r="I41">
        <f t="shared" si="0"/>
        <v>5.14</v>
      </c>
      <c r="J41">
        <f t="shared" si="1"/>
        <v>4.1399999999999997</v>
      </c>
      <c r="K41">
        <f t="shared" si="2"/>
        <v>0</v>
      </c>
    </row>
    <row r="42" spans="2:11" x14ac:dyDescent="0.3">
      <c r="G42">
        <v>12</v>
      </c>
      <c r="H42">
        <f>IF(Аркуш1!$G$13="так",H41+J41+K42,H41+K42)</f>
        <v>1000</v>
      </c>
      <c r="I42">
        <f>ROUND(H42*$C$32/$C$35*($C$34-1),2)</f>
        <v>4.97</v>
      </c>
      <c r="J42">
        <f t="shared" si="1"/>
        <v>4</v>
      </c>
      <c r="K42">
        <f t="shared" si="2"/>
        <v>0</v>
      </c>
    </row>
    <row r="44" spans="2:11" x14ac:dyDescent="0.3">
      <c r="I44">
        <f>ROUND(SUM(I31:I43),2)</f>
        <v>61.34</v>
      </c>
      <c r="J44">
        <f>ROUND(SUM(J31:J43),2)</f>
        <v>49.4</v>
      </c>
    </row>
    <row r="46" spans="2:11" ht="26.4" x14ac:dyDescent="0.3">
      <c r="C46" s="13"/>
      <c r="H46" s="13" t="s">
        <v>54</v>
      </c>
      <c r="I46">
        <f>IF(Аркуш1!G13="так",(ROUND(($H$42+$J$42),2)),H42+J44)</f>
        <v>1049.4000000000001</v>
      </c>
    </row>
    <row r="48" spans="2:11" x14ac:dyDescent="0.3">
      <c r="B48" s="31" t="s">
        <v>59</v>
      </c>
    </row>
    <row r="50" spans="2:9" ht="26.4" x14ac:dyDescent="0.3">
      <c r="B50" s="13" t="s">
        <v>60</v>
      </c>
      <c r="C50" s="28">
        <f>C32</f>
        <v>6.25E-2</v>
      </c>
    </row>
    <row r="51" spans="2:9" ht="26.4" x14ac:dyDescent="0.3">
      <c r="B51" s="13" t="s">
        <v>61</v>
      </c>
      <c r="C51" s="28">
        <f>C50-(19.5%*C50)</f>
        <v>5.0312499999999996E-2</v>
      </c>
    </row>
    <row r="52" spans="2:9" ht="26.4" x14ac:dyDescent="0.3">
      <c r="B52" s="13" t="s">
        <v>62</v>
      </c>
      <c r="C52" s="34">
        <f>H31+SUM(K31:K42)+I44</f>
        <v>1061.3399999999999</v>
      </c>
    </row>
    <row r="53" spans="2:9" x14ac:dyDescent="0.3">
      <c r="B53" s="13" t="s">
        <v>63</v>
      </c>
      <c r="C53" s="34">
        <f>(I44*19.5%)</f>
        <v>11.961300000000001</v>
      </c>
    </row>
    <row r="54" spans="2:9" ht="26.4" x14ac:dyDescent="0.3">
      <c r="B54" s="13" t="s">
        <v>64</v>
      </c>
      <c r="C54" s="34">
        <f>C52-C53</f>
        <v>1049.3787</v>
      </c>
      <c r="I54" s="34"/>
    </row>
    <row r="55" spans="2:9" ht="230.4" x14ac:dyDescent="0.3">
      <c r="B55" s="29" t="s">
        <v>67</v>
      </c>
    </row>
  </sheetData>
  <sheetProtection algorithmName="SHA-512" hashValue="chtv8szRXTcVJlWxd84fgpaJGEvnTfkNrLWFI6o8XEiwyGmuzJAl78di/OhFeBGIQufF2O2Q3zAlMBjaFoxxeQ==" saltValue="9lSCAsAdHuJ24OEUiw12OQ==" spinCount="100000" sheet="1" objects="1" scenarios="1" selectLockedCells="1" selectUnlockedCells="1"/>
  <mergeCells count="17">
    <mergeCell ref="O15:O16"/>
    <mergeCell ref="P15:R15"/>
    <mergeCell ref="C16:D16"/>
    <mergeCell ref="E16:F16"/>
    <mergeCell ref="G16:H16"/>
    <mergeCell ref="C15:D15"/>
    <mergeCell ref="E15:F15"/>
    <mergeCell ref="G15:H15"/>
    <mergeCell ref="J15:J16"/>
    <mergeCell ref="K15:M15"/>
    <mergeCell ref="B2:B3"/>
    <mergeCell ref="B8:B9"/>
    <mergeCell ref="C14:H14"/>
    <mergeCell ref="J14:M14"/>
    <mergeCell ref="O14:R14"/>
    <mergeCell ref="D2:H3"/>
    <mergeCell ref="D9:H9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Аркуш1!$AI$4:$AI$5</xm:f>
          </x14:formula1>
          <xm:sqref>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82"/>
  <sheetViews>
    <sheetView tabSelected="1" view="pageBreakPreview" topLeftCell="A8" zoomScale="50" zoomScaleNormal="90" zoomScaleSheetLayoutView="50" workbookViewId="0">
      <selection activeCell="I13" sqref="I13:J13"/>
    </sheetView>
  </sheetViews>
  <sheetFormatPr defaultColWidth="9.109375" defaultRowHeight="14.4" x14ac:dyDescent="0.3"/>
  <cols>
    <col min="1" max="1" width="6.44140625" style="62" customWidth="1"/>
    <col min="2" max="2" width="20.33203125" style="62" customWidth="1"/>
    <col min="3" max="3" width="9.109375" style="62" customWidth="1"/>
    <col min="4" max="4" width="4.109375" style="62" customWidth="1"/>
    <col min="5" max="5" width="15.6640625" style="62" customWidth="1"/>
    <col min="6" max="6" width="3.33203125" style="63" customWidth="1"/>
    <col min="7" max="7" width="13.6640625" style="62" customWidth="1"/>
    <col min="8" max="8" width="7.6640625" style="62" customWidth="1"/>
    <col min="9" max="9" width="8" style="62" customWidth="1"/>
    <col min="10" max="10" width="7.44140625" style="62" customWidth="1"/>
    <col min="11" max="11" width="8" style="62" customWidth="1"/>
    <col min="12" max="12" width="6.44140625" style="62" customWidth="1"/>
    <col min="13" max="13" width="8.44140625" style="62" customWidth="1"/>
    <col min="14" max="14" width="11.44140625" style="62" customWidth="1"/>
    <col min="15" max="16" width="7" style="62" customWidth="1"/>
    <col min="17" max="17" width="6.109375" style="62" customWidth="1"/>
    <col min="18" max="18" width="6.6640625" style="62" customWidth="1"/>
    <col min="19" max="19" width="7.109375" style="62" customWidth="1"/>
    <col min="20" max="20" width="20.5546875" style="62" customWidth="1"/>
    <col min="21" max="21" width="20.6640625" style="62" customWidth="1"/>
    <col min="22" max="22" width="12.5546875" style="62" customWidth="1"/>
    <col min="23" max="23" width="36.109375" style="62" customWidth="1"/>
    <col min="24" max="24" width="9.5546875" style="62" customWidth="1"/>
    <col min="25" max="25" width="27.88671875" style="62" customWidth="1"/>
    <col min="26" max="26" width="32.44140625" style="62" customWidth="1"/>
    <col min="27" max="27" width="3.33203125" style="62" customWidth="1"/>
    <col min="28" max="28" width="13.109375" style="62" customWidth="1"/>
    <col min="29" max="29" width="4.44140625" style="62" customWidth="1"/>
    <col min="30" max="30" width="15.109375" style="62" customWidth="1"/>
    <col min="31" max="31" width="18.33203125" style="62" customWidth="1"/>
    <col min="32" max="32" width="10.5546875" style="62" customWidth="1"/>
    <col min="33" max="33" width="9.109375" style="62"/>
    <col min="34" max="38" width="9.109375" style="69"/>
    <col min="39" max="16384" width="9.109375" style="62"/>
  </cols>
  <sheetData>
    <row r="1" spans="1:45" s="63" customFormat="1" ht="18" x14ac:dyDescent="0.35"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51"/>
      <c r="AS1" s="51"/>
    </row>
    <row r="2" spans="1:45" s="36" customFormat="1" ht="60.75" customHeigh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81"/>
      <c r="AG2" s="81"/>
      <c r="AH2" s="81"/>
      <c r="AI2" s="68"/>
      <c r="AJ2" s="96" t="s">
        <v>71</v>
      </c>
      <c r="AK2" s="68"/>
      <c r="AL2" s="81"/>
      <c r="AM2" s="81"/>
      <c r="AN2" s="81"/>
      <c r="AO2" s="81"/>
      <c r="AP2" s="81"/>
      <c r="AQ2" s="81"/>
      <c r="AR2" s="50"/>
      <c r="AS2" s="50"/>
    </row>
    <row r="3" spans="1:45" s="36" customFormat="1" ht="40.799999999999997" x14ac:dyDescent="0.35">
      <c r="A3" s="128" t="s">
        <v>69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81"/>
      <c r="AG3" s="81"/>
      <c r="AH3" s="81"/>
      <c r="AI3" s="68"/>
      <c r="AJ3" s="96" t="s">
        <v>36</v>
      </c>
      <c r="AK3" s="68" t="s">
        <v>83</v>
      </c>
      <c r="AL3" s="82"/>
      <c r="AM3" s="81"/>
      <c r="AN3" s="81"/>
      <c r="AO3" s="81"/>
      <c r="AP3" s="81"/>
      <c r="AQ3" s="81"/>
      <c r="AR3" s="50"/>
      <c r="AS3" s="50"/>
    </row>
    <row r="4" spans="1:45" s="36" customFormat="1" ht="18" x14ac:dyDescent="0.3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81"/>
      <c r="AG4" s="81"/>
      <c r="AH4" s="81"/>
      <c r="AI4" s="68" t="s">
        <v>70</v>
      </c>
      <c r="AJ4" s="96" t="s">
        <v>38</v>
      </c>
      <c r="AK4" s="68" t="s">
        <v>84</v>
      </c>
      <c r="AL4" s="81"/>
      <c r="AM4" s="81"/>
      <c r="AN4" s="81"/>
      <c r="AO4" s="81"/>
      <c r="AP4" s="81"/>
      <c r="AQ4" s="81"/>
      <c r="AR4" s="50"/>
      <c r="AS4" s="50"/>
    </row>
    <row r="5" spans="1:45" s="36" customFormat="1" ht="18" x14ac:dyDescent="0.3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81"/>
      <c r="AG5" s="81"/>
      <c r="AH5" s="81"/>
      <c r="AI5" s="68" t="s">
        <v>72</v>
      </c>
      <c r="AJ5" s="96" t="s">
        <v>40</v>
      </c>
      <c r="AK5" s="68" t="s">
        <v>85</v>
      </c>
      <c r="AL5" s="81"/>
      <c r="AM5" s="81"/>
      <c r="AN5" s="81"/>
      <c r="AO5" s="81"/>
      <c r="AP5" s="81"/>
      <c r="AQ5" s="81"/>
      <c r="AR5" s="50"/>
      <c r="AS5" s="50"/>
    </row>
    <row r="6" spans="1:45" s="36" customFormat="1" ht="18" x14ac:dyDescent="0.3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81"/>
      <c r="AG6" s="81"/>
      <c r="AH6" s="81"/>
      <c r="AI6" s="68"/>
      <c r="AJ6" s="68" t="s">
        <v>41</v>
      </c>
      <c r="AK6" s="68"/>
      <c r="AL6" s="81"/>
      <c r="AM6" s="81"/>
      <c r="AN6" s="81"/>
      <c r="AO6" s="81"/>
      <c r="AP6" s="81"/>
      <c r="AQ6" s="81"/>
      <c r="AR6" s="50"/>
      <c r="AS6" s="50"/>
    </row>
    <row r="7" spans="1:45" s="36" customFormat="1" ht="28.8" x14ac:dyDescent="0.55000000000000004">
      <c r="A7" s="35"/>
      <c r="B7" s="35"/>
      <c r="C7" s="35"/>
      <c r="D7" s="129" t="s">
        <v>80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35"/>
      <c r="AD7" s="35"/>
      <c r="AE7" s="35"/>
      <c r="AF7" s="81"/>
      <c r="AG7" s="81"/>
      <c r="AH7" s="81"/>
      <c r="AI7" s="68"/>
      <c r="AJ7" s="68"/>
      <c r="AK7" s="68"/>
      <c r="AL7" s="81"/>
      <c r="AM7" s="81"/>
      <c r="AN7" s="81"/>
      <c r="AO7" s="81"/>
      <c r="AP7" s="81"/>
      <c r="AQ7" s="81"/>
      <c r="AR7" s="50"/>
      <c r="AS7" s="50"/>
    </row>
    <row r="8" spans="1:45" s="36" customFormat="1" ht="2.25" customHeight="1" x14ac:dyDescent="0.3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50"/>
      <c r="AS8" s="50"/>
    </row>
    <row r="9" spans="1:45" s="36" customFormat="1" ht="18" x14ac:dyDescent="0.3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50"/>
      <c r="AS9" s="50"/>
    </row>
    <row r="10" spans="1:45" s="36" customFormat="1" ht="6" customHeight="1" x14ac:dyDescent="0.3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50"/>
      <c r="AS10" s="50"/>
    </row>
    <row r="11" spans="1:45" s="36" customFormat="1" ht="58.5" customHeight="1" x14ac:dyDescent="0.55000000000000004">
      <c r="A11" s="35"/>
      <c r="B11" s="130" t="s">
        <v>81</v>
      </c>
      <c r="C11" s="130"/>
      <c r="D11" s="40"/>
      <c r="E11" s="47" t="s">
        <v>82</v>
      </c>
      <c r="F11" s="40"/>
      <c r="G11" s="130" t="s">
        <v>73</v>
      </c>
      <c r="H11" s="130"/>
      <c r="I11" s="130"/>
      <c r="J11" s="130"/>
      <c r="K11" s="130"/>
      <c r="L11" s="130"/>
      <c r="M11" s="78"/>
      <c r="N11" s="131" t="s">
        <v>86</v>
      </c>
      <c r="O11" s="131"/>
      <c r="P11" s="131"/>
      <c r="Q11" s="131"/>
      <c r="R11" s="78"/>
      <c r="S11" s="130" t="s">
        <v>74</v>
      </c>
      <c r="T11" s="130"/>
      <c r="U11" s="130"/>
      <c r="V11" s="130"/>
      <c r="W11" s="130" t="s">
        <v>92</v>
      </c>
      <c r="X11" s="130"/>
      <c r="Y11" s="79" t="s">
        <v>91</v>
      </c>
      <c r="Z11" s="79" t="s">
        <v>94</v>
      </c>
      <c r="AA11" s="37"/>
      <c r="AB11" s="130" t="s">
        <v>88</v>
      </c>
      <c r="AC11" s="130"/>
      <c r="AD11" s="130"/>
      <c r="AE11" s="130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50"/>
      <c r="AS11" s="50"/>
    </row>
    <row r="12" spans="1:45" s="46" customFormat="1" ht="64.5" customHeight="1" x14ac:dyDescent="0.3">
      <c r="A12" s="42"/>
      <c r="B12" s="127"/>
      <c r="C12" s="127"/>
      <c r="D12" s="127"/>
      <c r="E12" s="127"/>
      <c r="F12" s="45"/>
      <c r="G12" s="125" t="s">
        <v>75</v>
      </c>
      <c r="H12" s="125"/>
      <c r="I12" s="125" t="s">
        <v>76</v>
      </c>
      <c r="J12" s="125"/>
      <c r="K12" s="125" t="s">
        <v>77</v>
      </c>
      <c r="L12" s="125"/>
      <c r="M12" s="85"/>
      <c r="N12" s="85"/>
      <c r="O12" s="85"/>
      <c r="P12" s="85"/>
      <c r="Q12" s="85"/>
      <c r="R12" s="85"/>
      <c r="S12" s="86"/>
      <c r="T12" s="45"/>
      <c r="U12" s="43"/>
      <c r="V12" s="43"/>
      <c r="W12" s="45"/>
      <c r="X12" s="45"/>
      <c r="Y12" s="87" t="s">
        <v>79</v>
      </c>
      <c r="Z12" s="88" t="s">
        <v>93</v>
      </c>
      <c r="AA12" s="45"/>
      <c r="AB12" s="126"/>
      <c r="AC12" s="126"/>
      <c r="AD12" s="43"/>
      <c r="AE12" s="42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52"/>
      <c r="AS12" s="52"/>
    </row>
    <row r="13" spans="1:45" s="46" customFormat="1" ht="27.75" customHeight="1" x14ac:dyDescent="0.3">
      <c r="A13" s="42"/>
      <c r="B13" s="49">
        <v>1000</v>
      </c>
      <c r="C13" s="67"/>
      <c r="D13" s="43"/>
      <c r="E13" s="44" t="s">
        <v>83</v>
      </c>
      <c r="F13" s="45"/>
      <c r="G13" s="44" t="s">
        <v>72</v>
      </c>
      <c r="H13" s="66"/>
      <c r="I13" s="122" t="s">
        <v>70</v>
      </c>
      <c r="J13" s="122"/>
      <c r="K13" s="122" t="s">
        <v>38</v>
      </c>
      <c r="L13" s="122"/>
      <c r="M13" s="65"/>
      <c r="N13" s="123">
        <f>IF(AND(E13="UAH",I13="Так",K13="Базовий"),H32+P31+U31,IF(AND(E13="UAH",I13="Так",K13="START"),H32+P32+U31,IF(AND(E13="UAH",I13="Так",K13="SMART"),H32+P33+U31,IF(AND(E13="UAH",I13="Так",K13="VIP"),H32+P34+U31,IF(AND(E13="UAH",I13="Так",K13="ELITE"),H32+P34+U31,IF(AND(E13="UAH",I13="Ні",K13="Базовий"),H32+P31+U32,IF(AND(E13="UAH",I13="Ні",K13="START"),H32+P32+U32,IF(AND(E13="UAH",I13="Ні",K13="SMART"),H32+P33+U32,IF(AND(E13="UAH",I13="Ні",K13="VIP"),H32+P34+U32,IF(AND(E13="UAH",I13="Ні",K13="ELITE"),H32+P34+U32,IF(AND(E13="USD",I13="Так",K13="Базовий"),J32+Q31+V31,IF(AND(E13="USD",I13="Так",K13="START"),J32+Q32+V31,IF(AND(E13="USD",I13="Так",K13="SMART"),J32+Q33+V31,IF(AND(E13="USD",I13="Так",K13="VIP"),J32+Q34+V31,IF(AND(E13="USD",I13="Так",K13="ELITE"),J32+P35+V31,IF(AND(E13="USD",I13="Ні",K13="Базовий"),J32+Q31+V32,IF(AND(E13="USD",I13="Ні",K13="START"),J32+Q32+V32,IF(AND(E13="USD",I13="Ні",K13="SMART"),J32+Q33+V32,IF(AND(E13="USD",I13="Ні",K13="VIP"),J32+Q34+V32,IF(AND(E13="USD",I13="Ні",K13="ELITE"),J32+Q35+V32,IF(AND(E13="EUR",I13="Так",K13="Базовий"),L32+R31+W31,IF(AND(E13="EUR",I13="Так",K13="START"),L32+R32+W31,IF(AND(E13="EUR",I13="Так",K13="SMART"),L32+R33+W31,IF(AND(E13="EUR",I13="Так",K13="VIP"),L32+R34+W31,IF(AND(E13="EUR",I13="Так",K13="ELITE"),L32+R35+W31,IF(AND(E13="EUR",I13="Ні",K13="Базовий"),L32+R31+W32,IF(AND(E13="EUR",I13="Ні",K13="START"),L32+R32+W32,IF(AND(E13="EUR",I13="Ні",K13="SMART"),L32+R33+W32,IF(AND(E13="EUR",I13="Ні",K13="VIP"),L32+R34+W32,IF(AND(E13="EUR",I13="Ні",K13="ELITE"),L32+R35+W32,"нуль"))))))))))))))))))))))))))))))</f>
        <v>6.25E-2</v>
      </c>
      <c r="O13" s="123"/>
      <c r="P13" s="123"/>
      <c r="Q13" s="123"/>
      <c r="R13" s="65"/>
      <c r="S13" s="42"/>
      <c r="T13" s="48"/>
      <c r="U13" s="64" t="str">
        <f>IF(E13="UAH","UAH",IF(E13="USD","USD",IF(E13="EUR","EUR","")))</f>
        <v>UAH</v>
      </c>
      <c r="V13" s="43"/>
      <c r="W13" s="76">
        <f>N13-Y31* (N13)</f>
        <v>5.0312499999999996E-2</v>
      </c>
      <c r="X13" s="45"/>
      <c r="Y13" s="75">
        <f>накопичувальний!C52</f>
        <v>1061.3399999999999</v>
      </c>
      <c r="Z13" s="75">
        <f>накопичувальний!C53</f>
        <v>11.961300000000001</v>
      </c>
      <c r="AA13" s="45"/>
      <c r="AB13" s="121">
        <f>накопичувальний!C54</f>
        <v>1049.3787</v>
      </c>
      <c r="AC13" s="121"/>
      <c r="AD13" s="64" t="str">
        <f>IF(E13="UAH","UAH",IF(E13="USD","USD",IF(E13="EUR","EUR","")))</f>
        <v>UAH</v>
      </c>
      <c r="AE13" s="42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52"/>
      <c r="AS13" s="52"/>
    </row>
    <row r="14" spans="1:45" s="36" customFormat="1" ht="23.4" x14ac:dyDescent="0.45">
      <c r="A14" s="35"/>
      <c r="B14" s="39"/>
      <c r="C14" s="39"/>
      <c r="D14" s="38"/>
      <c r="E14" s="35"/>
      <c r="F14" s="35"/>
      <c r="G14" s="124" t="s">
        <v>78</v>
      </c>
      <c r="H14" s="124"/>
      <c r="I14" s="124"/>
      <c r="J14" s="57">
        <v>12</v>
      </c>
      <c r="K14" s="41" t="s">
        <v>49</v>
      </c>
      <c r="L14" s="35"/>
      <c r="M14" s="35"/>
      <c r="N14" s="35"/>
      <c r="O14" s="35"/>
      <c r="P14" s="35"/>
      <c r="Q14" s="35"/>
      <c r="R14" s="35"/>
      <c r="S14" s="35"/>
      <c r="U14" s="74"/>
      <c r="V14" s="38"/>
      <c r="W14" s="39"/>
      <c r="X14" s="39"/>
      <c r="Y14" s="39"/>
      <c r="Z14" s="39"/>
      <c r="AA14" s="39"/>
      <c r="AB14" s="120"/>
      <c r="AC14" s="120"/>
      <c r="AD14" s="38"/>
      <c r="AE14" s="35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50"/>
      <c r="AS14" s="50"/>
    </row>
    <row r="15" spans="1:45" s="36" customFormat="1" ht="11.25" customHeight="1" x14ac:dyDescent="0.45">
      <c r="A15" s="35"/>
      <c r="B15" s="39"/>
      <c r="C15" s="39"/>
      <c r="D15" s="38"/>
      <c r="E15" s="35"/>
      <c r="F15" s="35"/>
      <c r="G15" s="77"/>
      <c r="H15" s="77"/>
      <c r="I15" s="77"/>
      <c r="J15" s="57"/>
      <c r="K15" s="41"/>
      <c r="L15" s="35"/>
      <c r="M15" s="35"/>
      <c r="N15" s="35"/>
      <c r="O15" s="35"/>
      <c r="P15" s="35"/>
      <c r="Q15" s="35"/>
      <c r="R15" s="35"/>
      <c r="S15" s="35"/>
      <c r="U15" s="74"/>
      <c r="V15" s="38"/>
      <c r="W15" s="39"/>
      <c r="X15" s="39"/>
      <c r="Y15" s="39"/>
      <c r="Z15" s="39"/>
      <c r="AA15" s="39"/>
      <c r="AB15" s="74"/>
      <c r="AC15" s="74"/>
      <c r="AD15" s="38"/>
      <c r="AE15" s="35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50"/>
      <c r="AS15" s="50"/>
    </row>
    <row r="16" spans="1:45" s="36" customFormat="1" ht="54.75" customHeight="1" x14ac:dyDescent="0.35">
      <c r="A16" s="56"/>
      <c r="B16" s="114" t="s">
        <v>95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50"/>
      <c r="AS16" s="50"/>
    </row>
    <row r="17" spans="2:45" s="53" customFormat="1" ht="24" customHeight="1" x14ac:dyDescent="0.35">
      <c r="B17" s="54"/>
      <c r="C17" s="54"/>
      <c r="D17" s="54"/>
      <c r="E17" s="54"/>
      <c r="F17" s="54"/>
      <c r="G17" s="54"/>
      <c r="H17" s="54"/>
      <c r="I17" s="54"/>
      <c r="J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55"/>
      <c r="AS17" s="55"/>
    </row>
    <row r="18" spans="2:45" s="53" customFormat="1" ht="187.5" customHeight="1" x14ac:dyDescent="0.35">
      <c r="B18" s="115" t="s">
        <v>89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U18" s="115" t="s">
        <v>90</v>
      </c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55"/>
      <c r="AS18" s="55"/>
    </row>
    <row r="19" spans="2:45" s="53" customFormat="1" ht="22.5" customHeight="1" x14ac:dyDescent="0.3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55"/>
      <c r="AG19" s="55"/>
      <c r="AH19" s="68"/>
      <c r="AI19" s="68"/>
      <c r="AJ19" s="68"/>
      <c r="AK19" s="68"/>
      <c r="AL19" s="68"/>
      <c r="AM19" s="55"/>
      <c r="AN19" s="55"/>
      <c r="AO19" s="55"/>
      <c r="AP19" s="55"/>
      <c r="AQ19" s="55"/>
      <c r="AR19" s="55"/>
      <c r="AS19" s="55"/>
    </row>
    <row r="20" spans="2:45" s="53" customFormat="1" ht="22.5" customHeight="1" x14ac:dyDescent="0.35">
      <c r="B20" s="115" t="s">
        <v>97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55"/>
      <c r="AS20" s="55"/>
    </row>
    <row r="21" spans="2:45" s="53" customFormat="1" ht="22.5" customHeight="1" x14ac:dyDescent="0.3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55"/>
      <c r="AS21" s="55"/>
    </row>
    <row r="22" spans="2:45" s="53" customFormat="1" ht="22.5" customHeight="1" x14ac:dyDescent="0.35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55"/>
      <c r="AS22" s="55"/>
    </row>
    <row r="23" spans="2:45" s="53" customFormat="1" ht="22.5" customHeight="1" x14ac:dyDescent="0.3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55"/>
      <c r="AS23" s="55"/>
    </row>
    <row r="24" spans="2:45" s="53" customFormat="1" ht="22.5" customHeight="1" x14ac:dyDescent="0.3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55"/>
      <c r="AS24" s="55"/>
    </row>
    <row r="25" spans="2:45" s="53" customFormat="1" ht="22.5" customHeight="1" x14ac:dyDescent="0.35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55"/>
      <c r="AS25" s="55"/>
    </row>
    <row r="26" spans="2:45" s="58" customFormat="1" ht="18" x14ac:dyDescent="0.35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59"/>
      <c r="AS26" s="59"/>
    </row>
    <row r="27" spans="2:45" s="72" customFormat="1" ht="18" x14ac:dyDescent="0.35"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</row>
    <row r="28" spans="2:45" s="72" customFormat="1" ht="21.75" customHeight="1" x14ac:dyDescent="0.35">
      <c r="H28" s="116" t="s">
        <v>18</v>
      </c>
      <c r="I28" s="116"/>
      <c r="J28" s="116"/>
      <c r="K28" s="116"/>
      <c r="L28" s="116"/>
      <c r="M28" s="116"/>
      <c r="O28" s="116" t="s">
        <v>19</v>
      </c>
      <c r="P28" s="116"/>
      <c r="Q28" s="116"/>
      <c r="R28" s="116"/>
      <c r="T28" s="116" t="s">
        <v>20</v>
      </c>
      <c r="U28" s="116"/>
      <c r="V28" s="116"/>
      <c r="W28" s="116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</row>
    <row r="29" spans="2:45" s="72" customFormat="1" ht="18" x14ac:dyDescent="0.35">
      <c r="G29" s="84"/>
      <c r="H29" s="117" t="s">
        <v>21</v>
      </c>
      <c r="I29" s="117"/>
      <c r="J29" s="117" t="s">
        <v>22</v>
      </c>
      <c r="K29" s="117"/>
      <c r="L29" s="117" t="s">
        <v>23</v>
      </c>
      <c r="M29" s="117"/>
      <c r="N29" s="89"/>
      <c r="O29" s="118" t="s">
        <v>24</v>
      </c>
      <c r="P29" s="119" t="s">
        <v>25</v>
      </c>
      <c r="Q29" s="119"/>
      <c r="R29" s="119"/>
      <c r="S29" s="89"/>
      <c r="T29" s="118" t="s">
        <v>26</v>
      </c>
      <c r="U29" s="118" t="s">
        <v>4</v>
      </c>
      <c r="V29" s="118"/>
      <c r="W29" s="118"/>
      <c r="X29" s="89"/>
      <c r="Y29" s="89"/>
      <c r="Z29" s="89"/>
      <c r="AA29" s="84"/>
      <c r="AB29" s="84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</row>
    <row r="30" spans="2:45" s="72" customFormat="1" ht="18" x14ac:dyDescent="0.35">
      <c r="G30" s="84"/>
      <c r="H30" s="118" t="s">
        <v>27</v>
      </c>
      <c r="I30" s="118"/>
      <c r="J30" s="118" t="s">
        <v>27</v>
      </c>
      <c r="K30" s="118"/>
      <c r="L30" s="118" t="s">
        <v>27</v>
      </c>
      <c r="M30" s="118"/>
      <c r="N30" s="89"/>
      <c r="O30" s="118"/>
      <c r="P30" s="90" t="s">
        <v>28</v>
      </c>
      <c r="Q30" s="90" t="s">
        <v>29</v>
      </c>
      <c r="R30" s="90" t="s">
        <v>30</v>
      </c>
      <c r="S30" s="89"/>
      <c r="T30" s="118"/>
      <c r="U30" s="90" t="s">
        <v>28</v>
      </c>
      <c r="V30" s="90" t="s">
        <v>29</v>
      </c>
      <c r="W30" s="90" t="s">
        <v>30</v>
      </c>
      <c r="X30" s="89"/>
      <c r="Y30" s="89"/>
      <c r="Z30" s="89"/>
      <c r="AA30" s="84"/>
      <c r="AB30" s="84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</row>
    <row r="31" spans="2:45" s="72" customFormat="1" ht="20.399999999999999" x14ac:dyDescent="0.35">
      <c r="G31" s="84"/>
      <c r="H31" s="91" t="s">
        <v>31</v>
      </c>
      <c r="I31" s="91" t="s">
        <v>96</v>
      </c>
      <c r="J31" s="91" t="s">
        <v>31</v>
      </c>
      <c r="K31" s="91" t="s">
        <v>96</v>
      </c>
      <c r="L31" s="91" t="s">
        <v>31</v>
      </c>
      <c r="M31" s="91" t="s">
        <v>96</v>
      </c>
      <c r="N31" s="89"/>
      <c r="O31" s="89" t="s">
        <v>33</v>
      </c>
      <c r="P31" s="92">
        <v>0</v>
      </c>
      <c r="Q31" s="92">
        <v>0</v>
      </c>
      <c r="R31" s="92">
        <v>0</v>
      </c>
      <c r="S31" s="89"/>
      <c r="T31" s="90" t="s">
        <v>34</v>
      </c>
      <c r="U31" s="93">
        <v>5.0000000000000001E-3</v>
      </c>
      <c r="V31" s="93">
        <v>2.5000000000000001E-3</v>
      </c>
      <c r="W31" s="93">
        <v>1E-3</v>
      </c>
      <c r="X31" s="89"/>
      <c r="Y31" s="94">
        <v>0.19500000000000001</v>
      </c>
      <c r="Z31" s="94"/>
      <c r="AA31" s="84"/>
      <c r="AB31" s="84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</row>
    <row r="32" spans="2:45" s="72" customFormat="1" ht="18" x14ac:dyDescent="0.35">
      <c r="G32" s="84"/>
      <c r="H32" s="95">
        <v>5.5E-2</v>
      </c>
      <c r="I32" s="95">
        <v>0.02</v>
      </c>
      <c r="J32" s="95">
        <v>3.5000000000000001E-3</v>
      </c>
      <c r="K32" s="95">
        <v>1E-3</v>
      </c>
      <c r="L32" s="95">
        <v>2E-3</v>
      </c>
      <c r="M32" s="95">
        <v>5.0000000000000001E-4</v>
      </c>
      <c r="N32" s="89"/>
      <c r="O32" s="89" t="s">
        <v>36</v>
      </c>
      <c r="P32" s="92">
        <v>0</v>
      </c>
      <c r="Q32" s="92">
        <v>0</v>
      </c>
      <c r="R32" s="92">
        <v>0</v>
      </c>
      <c r="S32" s="89"/>
      <c r="T32" s="90" t="s">
        <v>37</v>
      </c>
      <c r="U32" s="92">
        <v>0</v>
      </c>
      <c r="V32" s="92">
        <v>0</v>
      </c>
      <c r="W32" s="92">
        <v>0</v>
      </c>
      <c r="X32" s="89"/>
      <c r="Y32" s="89"/>
      <c r="Z32" s="89"/>
      <c r="AA32" s="84"/>
      <c r="AB32" s="84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</row>
    <row r="33" spans="2:45" s="72" customFormat="1" ht="18" x14ac:dyDescent="0.35">
      <c r="G33" s="84"/>
      <c r="H33" s="89"/>
      <c r="I33" s="89"/>
      <c r="J33" s="89"/>
      <c r="K33" s="89"/>
      <c r="L33" s="89"/>
      <c r="M33" s="89"/>
      <c r="N33" s="89"/>
      <c r="O33" s="89" t="s">
        <v>38</v>
      </c>
      <c r="P33" s="93">
        <v>2.5000000000000001E-3</v>
      </c>
      <c r="Q33" s="93">
        <v>2E-3</v>
      </c>
      <c r="R33" s="92">
        <v>0</v>
      </c>
      <c r="S33" s="89"/>
      <c r="T33" s="89"/>
      <c r="U33" s="89"/>
      <c r="V33" s="89"/>
      <c r="W33" s="89"/>
      <c r="X33" s="89"/>
      <c r="Y33" s="89"/>
      <c r="Z33" s="89"/>
      <c r="AA33" s="84"/>
      <c r="AB33" s="84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</row>
    <row r="34" spans="2:45" s="72" customFormat="1" ht="18" x14ac:dyDescent="0.35">
      <c r="G34" s="84"/>
      <c r="H34" s="89"/>
      <c r="I34" s="89"/>
      <c r="J34" s="89"/>
      <c r="K34" s="89"/>
      <c r="L34" s="89"/>
      <c r="M34" s="89"/>
      <c r="N34" s="89"/>
      <c r="O34" s="89" t="s">
        <v>40</v>
      </c>
      <c r="P34" s="93">
        <v>5.0000000000000001E-3</v>
      </c>
      <c r="Q34" s="93">
        <v>2E-3</v>
      </c>
      <c r="R34" s="92">
        <v>0</v>
      </c>
      <c r="S34" s="89"/>
      <c r="T34" s="89"/>
      <c r="U34" s="89"/>
      <c r="V34" s="89"/>
      <c r="W34" s="89"/>
      <c r="X34" s="89"/>
      <c r="Y34" s="89"/>
      <c r="Z34" s="89"/>
      <c r="AA34" s="84"/>
      <c r="AB34" s="84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</row>
    <row r="35" spans="2:45" s="72" customFormat="1" ht="18" x14ac:dyDescent="0.35">
      <c r="G35" s="84"/>
      <c r="H35" s="89"/>
      <c r="I35" s="89"/>
      <c r="J35" s="89"/>
      <c r="K35" s="89"/>
      <c r="L35" s="89"/>
      <c r="M35" s="89"/>
      <c r="N35" s="89"/>
      <c r="O35" s="89" t="s">
        <v>41</v>
      </c>
      <c r="P35" s="93">
        <v>5.0000000000000001E-3</v>
      </c>
      <c r="Q35" s="93">
        <v>2E-3</v>
      </c>
      <c r="R35" s="92">
        <v>0</v>
      </c>
      <c r="S35" s="89"/>
      <c r="T35" s="89"/>
      <c r="U35" s="89"/>
      <c r="V35" s="89"/>
      <c r="W35" s="89"/>
      <c r="X35" s="89"/>
      <c r="Y35" s="89"/>
      <c r="Z35" s="89"/>
      <c r="AA35" s="84"/>
      <c r="AB35" s="84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</row>
    <row r="36" spans="2:45" s="72" customFormat="1" ht="18" x14ac:dyDescent="0.35">
      <c r="G36" s="84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4"/>
      <c r="AB36" s="84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</row>
    <row r="37" spans="2:45" s="72" customFormat="1" ht="18" x14ac:dyDescent="0.35"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</row>
    <row r="38" spans="2:45" s="53" customFormat="1" ht="23.4" x14ac:dyDescent="0.35">
      <c r="E38" s="113"/>
      <c r="F38" s="113"/>
      <c r="G38" s="113"/>
      <c r="H38" s="113"/>
      <c r="I38" s="113"/>
      <c r="J38" s="113"/>
      <c r="K38" s="113"/>
      <c r="L38" s="113"/>
      <c r="AF38" s="55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55"/>
      <c r="AS38" s="55"/>
    </row>
    <row r="39" spans="2:45" s="58" customFormat="1" ht="18" x14ac:dyDescent="0.35">
      <c r="F39" s="60"/>
      <c r="AF39" s="59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59"/>
      <c r="AS39" s="59"/>
    </row>
    <row r="40" spans="2:45" s="58" customFormat="1" ht="18" x14ac:dyDescent="0.35">
      <c r="F40" s="60"/>
      <c r="AF40" s="59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59"/>
      <c r="AS40" s="59"/>
    </row>
    <row r="41" spans="2:45" s="58" customFormat="1" ht="18" x14ac:dyDescent="0.35">
      <c r="F41" s="60"/>
      <c r="AF41" s="59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59"/>
      <c r="AS41" s="59"/>
    </row>
    <row r="42" spans="2:45" s="58" customFormat="1" ht="39" customHeight="1" x14ac:dyDescent="0.45">
      <c r="B42" s="61"/>
      <c r="F42" s="60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</row>
    <row r="43" spans="2:45" s="58" customFormat="1" x14ac:dyDescent="0.3">
      <c r="F43" s="60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</row>
    <row r="44" spans="2:45" s="58" customFormat="1" x14ac:dyDescent="0.3">
      <c r="F44" s="60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</row>
    <row r="45" spans="2:45" s="58" customFormat="1" x14ac:dyDescent="0.3">
      <c r="F45" s="60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</row>
    <row r="46" spans="2:45" s="58" customFormat="1" x14ac:dyDescent="0.3">
      <c r="F46" s="60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</row>
    <row r="47" spans="2:45" s="58" customFormat="1" x14ac:dyDescent="0.3">
      <c r="F47" s="60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</row>
    <row r="48" spans="2:45" s="58" customFormat="1" x14ac:dyDescent="0.3">
      <c r="F48" s="60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</row>
    <row r="49" spans="6:43" s="58" customFormat="1" x14ac:dyDescent="0.3">
      <c r="F49" s="60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</row>
    <row r="50" spans="6:43" s="58" customFormat="1" x14ac:dyDescent="0.3">
      <c r="F50" s="60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</row>
    <row r="51" spans="6:43" s="58" customFormat="1" x14ac:dyDescent="0.3">
      <c r="F51" s="60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</row>
    <row r="52" spans="6:43" s="58" customFormat="1" x14ac:dyDescent="0.3">
      <c r="F52" s="60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</row>
    <row r="53" spans="6:43" s="58" customFormat="1" x14ac:dyDescent="0.3">
      <c r="F53" s="60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</row>
    <row r="54" spans="6:43" s="58" customFormat="1" x14ac:dyDescent="0.3">
      <c r="F54" s="60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</row>
    <row r="55" spans="6:43" s="58" customFormat="1" x14ac:dyDescent="0.3">
      <c r="F55" s="60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</row>
    <row r="56" spans="6:43" s="58" customFormat="1" x14ac:dyDescent="0.3">
      <c r="F56" s="60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</row>
    <row r="57" spans="6:43" s="58" customFormat="1" x14ac:dyDescent="0.3">
      <c r="F57" s="60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</row>
    <row r="58" spans="6:43" s="58" customFormat="1" x14ac:dyDescent="0.3">
      <c r="F58" s="60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</row>
    <row r="59" spans="6:43" s="58" customFormat="1" x14ac:dyDescent="0.3">
      <c r="F59" s="60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</row>
    <row r="60" spans="6:43" s="58" customFormat="1" x14ac:dyDescent="0.3">
      <c r="F60" s="60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</row>
    <row r="61" spans="6:43" s="58" customFormat="1" x14ac:dyDescent="0.3">
      <c r="F61" s="60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</row>
    <row r="62" spans="6:43" s="58" customFormat="1" x14ac:dyDescent="0.3">
      <c r="F62" s="60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</row>
    <row r="63" spans="6:43" s="58" customFormat="1" x14ac:dyDescent="0.3">
      <c r="F63" s="60"/>
      <c r="AH63" s="69"/>
      <c r="AI63" s="69"/>
      <c r="AJ63" s="69"/>
      <c r="AK63" s="69"/>
      <c r="AL63" s="69"/>
    </row>
    <row r="64" spans="6:43" s="58" customFormat="1" x14ac:dyDescent="0.3">
      <c r="F64" s="60"/>
      <c r="AH64" s="69"/>
      <c r="AI64" s="69"/>
      <c r="AJ64" s="69"/>
      <c r="AK64" s="69"/>
      <c r="AL64" s="69"/>
    </row>
    <row r="65" spans="6:38" s="58" customFormat="1" x14ac:dyDescent="0.3">
      <c r="F65" s="60"/>
      <c r="AH65" s="69"/>
      <c r="AI65" s="69"/>
      <c r="AJ65" s="69"/>
      <c r="AK65" s="69"/>
      <c r="AL65" s="69"/>
    </row>
    <row r="66" spans="6:38" s="58" customFormat="1" x14ac:dyDescent="0.3">
      <c r="F66" s="60"/>
      <c r="AH66" s="69"/>
      <c r="AI66" s="69"/>
      <c r="AJ66" s="69"/>
      <c r="AK66" s="69"/>
      <c r="AL66" s="69"/>
    </row>
    <row r="67" spans="6:38" s="58" customFormat="1" x14ac:dyDescent="0.3">
      <c r="F67" s="60"/>
      <c r="AH67" s="69"/>
      <c r="AI67" s="69"/>
      <c r="AJ67" s="69"/>
      <c r="AK67" s="69"/>
      <c r="AL67" s="69"/>
    </row>
    <row r="68" spans="6:38" s="58" customFormat="1" x14ac:dyDescent="0.3">
      <c r="F68" s="60"/>
      <c r="AH68" s="69"/>
      <c r="AI68" s="69"/>
      <c r="AJ68" s="69"/>
      <c r="AK68" s="69"/>
      <c r="AL68" s="69"/>
    </row>
    <row r="69" spans="6:38" s="58" customFormat="1" x14ac:dyDescent="0.3">
      <c r="F69" s="60"/>
      <c r="AH69" s="69"/>
      <c r="AI69" s="69"/>
      <c r="AJ69" s="69"/>
      <c r="AK69" s="69"/>
      <c r="AL69" s="69"/>
    </row>
    <row r="70" spans="6:38" s="58" customFormat="1" x14ac:dyDescent="0.3">
      <c r="F70" s="60"/>
      <c r="AH70" s="69"/>
      <c r="AI70" s="69"/>
      <c r="AJ70" s="69"/>
      <c r="AK70" s="69"/>
      <c r="AL70" s="69"/>
    </row>
    <row r="71" spans="6:38" s="58" customFormat="1" x14ac:dyDescent="0.3">
      <c r="F71" s="60"/>
      <c r="AH71" s="69"/>
      <c r="AI71" s="69"/>
      <c r="AJ71" s="69"/>
      <c r="AK71" s="69"/>
      <c r="AL71" s="69"/>
    </row>
    <row r="72" spans="6:38" s="58" customFormat="1" x14ac:dyDescent="0.3">
      <c r="F72" s="60"/>
      <c r="AH72" s="69"/>
      <c r="AI72" s="69"/>
      <c r="AJ72" s="69"/>
      <c r="AK72" s="69"/>
      <c r="AL72" s="69"/>
    </row>
    <row r="73" spans="6:38" s="58" customFormat="1" x14ac:dyDescent="0.3">
      <c r="F73" s="60"/>
      <c r="AH73" s="69"/>
      <c r="AI73" s="69"/>
      <c r="AJ73" s="69"/>
      <c r="AK73" s="69"/>
      <c r="AL73" s="69"/>
    </row>
    <row r="74" spans="6:38" s="58" customFormat="1" x14ac:dyDescent="0.3">
      <c r="F74" s="60"/>
      <c r="AH74" s="69"/>
      <c r="AI74" s="69"/>
      <c r="AJ74" s="69"/>
      <c r="AK74" s="69"/>
      <c r="AL74" s="69"/>
    </row>
    <row r="75" spans="6:38" s="58" customFormat="1" x14ac:dyDescent="0.3">
      <c r="F75" s="60"/>
      <c r="AH75" s="69"/>
      <c r="AI75" s="69"/>
      <c r="AJ75" s="69"/>
      <c r="AK75" s="69"/>
      <c r="AL75" s="69"/>
    </row>
    <row r="76" spans="6:38" s="58" customFormat="1" x14ac:dyDescent="0.3">
      <c r="F76" s="60"/>
      <c r="AH76" s="69"/>
      <c r="AI76" s="69"/>
      <c r="AJ76" s="69"/>
      <c r="AK76" s="69"/>
      <c r="AL76" s="69"/>
    </row>
    <row r="77" spans="6:38" s="58" customFormat="1" x14ac:dyDescent="0.3">
      <c r="F77" s="60"/>
      <c r="AH77" s="69"/>
      <c r="AI77" s="69"/>
      <c r="AJ77" s="69"/>
      <c r="AK77" s="69"/>
      <c r="AL77" s="69"/>
    </row>
    <row r="78" spans="6:38" s="58" customFormat="1" x14ac:dyDescent="0.3">
      <c r="F78" s="60"/>
      <c r="AH78" s="69"/>
      <c r="AI78" s="69"/>
      <c r="AJ78" s="69"/>
      <c r="AK78" s="69"/>
      <c r="AL78" s="69"/>
    </row>
    <row r="79" spans="6:38" s="58" customFormat="1" x14ac:dyDescent="0.3">
      <c r="F79" s="60"/>
      <c r="AH79" s="69"/>
      <c r="AI79" s="69"/>
      <c r="AJ79" s="69"/>
      <c r="AK79" s="69"/>
      <c r="AL79" s="69"/>
    </row>
    <row r="80" spans="6:38" s="58" customFormat="1" x14ac:dyDescent="0.3">
      <c r="F80" s="60"/>
      <c r="AH80" s="69"/>
      <c r="AI80" s="69"/>
      <c r="AJ80" s="69"/>
      <c r="AK80" s="69"/>
      <c r="AL80" s="69"/>
    </row>
    <row r="81" spans="6:38" s="58" customFormat="1" x14ac:dyDescent="0.3">
      <c r="F81" s="60"/>
      <c r="AH81" s="69"/>
      <c r="AI81" s="69"/>
      <c r="AJ81" s="69"/>
      <c r="AK81" s="69"/>
      <c r="AL81" s="69"/>
    </row>
    <row r="82" spans="6:38" s="58" customFormat="1" x14ac:dyDescent="0.3">
      <c r="F82" s="60"/>
      <c r="AH82" s="69"/>
      <c r="AI82" s="69"/>
      <c r="AJ82" s="69"/>
      <c r="AK82" s="69"/>
      <c r="AL82" s="69"/>
    </row>
  </sheetData>
  <sheetProtection algorithmName="SHA-512" hashValue="RRJ2i3gs/5lhewt0DraOegoYp7pdhuyMvpHbnI5RYmaDLLgd5UYJooEDZ14FrDEJtpstkAzKFO2bKFpn2outxA==" saltValue="xFh57g2ZlsZDWRZmgLOPow==" spinCount="100000" sheet="1" objects="1" scenarios="1"/>
  <mergeCells count="38">
    <mergeCell ref="I12:J12"/>
    <mergeCell ref="K12:L12"/>
    <mergeCell ref="AB12:AC12"/>
    <mergeCell ref="B12:E12"/>
    <mergeCell ref="A3:AE3"/>
    <mergeCell ref="D7:AB7"/>
    <mergeCell ref="G11:L11"/>
    <mergeCell ref="S11:V11"/>
    <mergeCell ref="AB11:AE11"/>
    <mergeCell ref="W11:X11"/>
    <mergeCell ref="N11:Q11"/>
    <mergeCell ref="B11:C11"/>
    <mergeCell ref="G12:H12"/>
    <mergeCell ref="L30:M30"/>
    <mergeCell ref="AB14:AC14"/>
    <mergeCell ref="B18:S18"/>
    <mergeCell ref="U18:AE18"/>
    <mergeCell ref="AB13:AC13"/>
    <mergeCell ref="I13:J13"/>
    <mergeCell ref="K13:L13"/>
    <mergeCell ref="N13:Q13"/>
    <mergeCell ref="G14:I14"/>
    <mergeCell ref="E38:H38"/>
    <mergeCell ref="I38:L38"/>
    <mergeCell ref="B16:AE16"/>
    <mergeCell ref="B20:AF26"/>
    <mergeCell ref="H28:M28"/>
    <mergeCell ref="O28:R28"/>
    <mergeCell ref="T28:W28"/>
    <mergeCell ref="H29:I29"/>
    <mergeCell ref="J29:K29"/>
    <mergeCell ref="L29:M29"/>
    <mergeCell ref="O29:O30"/>
    <mergeCell ref="P29:R29"/>
    <mergeCell ref="T29:T30"/>
    <mergeCell ref="U29:W29"/>
    <mergeCell ref="H30:I30"/>
    <mergeCell ref="J30:K30"/>
  </mergeCells>
  <dataValidations count="10">
    <dataValidation allowBlank="1" showInputMessage="1" showErrorMessage="1" errorTitle="Увага!" error="Сума поповнення не може перевищувати перший внесок._x000a_Мінімальна сума поповнення 20,00 ЄВРО" sqref="U14:U15" xr:uid="{00000000-0002-0000-0100-000000000000}"/>
    <dataValidation type="decimal" allowBlank="1" showInputMessage="1" showErrorMessage="1" errorTitle="Увага!" error="Сума поповнення не може перевищувати першопочатковий внесок._x000a_Мінімальна сума поповнення 100 грн/20 дол. США./ 20 Євро" sqref="T13" xr:uid="{00000000-0002-0000-0100-000001000000}">
      <formula1>IF(E13="UAH",100,20)</formula1>
      <formula2>B13</formula2>
    </dataValidation>
    <dataValidation type="decimal" allowBlank="1" showInputMessage="1" showErrorMessage="1" errorTitle="Увага!" error="Сума поповнення не може перевищувати початковий внесок._x000a_Мінімальна сума поповнення 100,00 грн." sqref="T12" xr:uid="{00000000-0002-0000-0100-000002000000}">
      <formula1>100</formula1>
      <formula2>B12</formula2>
    </dataValidation>
    <dataValidation type="decimal" operator="greaterThanOrEqual" allowBlank="1" showInputMessage="1" showErrorMessage="1" errorTitle="УВАГА!" error="Мінімальний термін вкладу 12 місяців" sqref="J14:J15" xr:uid="{00000000-0002-0000-0100-000003000000}">
      <formula1>1</formula1>
    </dataValidation>
    <dataValidation type="decimal" operator="greaterThan" allowBlank="1" showInputMessage="1" showErrorMessage="1" errorTitle="Увага!" error="Мінімальна сума вкладу 100,00 ЄВРО" sqref="B14:C15" xr:uid="{00000000-0002-0000-0100-000004000000}">
      <formula1>99.99</formula1>
    </dataValidation>
    <dataValidation type="decimal" operator="greaterThanOrEqual" allowBlank="1" showInputMessage="1" showErrorMessage="1" errorTitle="Увага!" error="Мінімальна сума вкладу 500,00 грн/ 100,00 дол. США/ 100,00 Євро" sqref="B13" xr:uid="{00000000-0002-0000-0100-000005000000}">
      <formula1>IF(E13="UAH",500,100)</formula1>
    </dataValidation>
    <dataValidation type="decimal" operator="greaterThan" allowBlank="1" showInputMessage="1" showErrorMessage="1" errorTitle="Увага" error="Мінімальна сума вкладу 500,00 грн._x000a_" sqref="B12" xr:uid="{00000000-0002-0000-0100-000006000000}">
      <formula1>499.99</formula1>
    </dataValidation>
    <dataValidation type="list" allowBlank="1" showInputMessage="1" showErrorMessage="1" sqref="G13 I13:J13" xr:uid="{00000000-0002-0000-0100-000007000000}">
      <formula1>$AI$4:$AI$5</formula1>
    </dataValidation>
    <dataValidation type="list" allowBlank="1" showInputMessage="1" showErrorMessage="1" sqref="R13 K13:M13" xr:uid="{00000000-0002-0000-0100-000008000000}">
      <formula1>$AJ$2:$AJ$6</formula1>
    </dataValidation>
    <dataValidation type="list" allowBlank="1" showInputMessage="1" showErrorMessage="1" sqref="E13" xr:uid="{00000000-0002-0000-0100-000009000000}">
      <formula1>$AK$3:$AK$5</formula1>
    </dataValidation>
  </dataValidations>
  <pageMargins left="0.7" right="0.7" top="0.75" bottom="0.75" header="0.3" footer="0.3"/>
  <pageSetup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накопичувальний</vt:lpstr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Василенко Ярина Орестівна</dc:creator>
  <cp:lastModifiedBy>Кареліна Маргарита Іванівна</cp:lastModifiedBy>
  <dcterms:created xsi:type="dcterms:W3CDTF">2020-04-30T08:56:31Z</dcterms:created>
  <dcterms:modified xsi:type="dcterms:W3CDTF">2020-08-31T13:02:32Z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iteId">
    <vt:lpwstr>b39a729c-a0aa-4f10-9882-f542c55abba7</vt:lpwstr>
  </property>
  <property fmtid="{D5CDD505-2E9C-101B-9397-08002B2CF9AE}" pid="4" name="MSIP_Label_ca96b720-f7d6-4971-9140-a46bfc7c4028_Owner">
    <vt:lpwstr>yosemchyshyn@kredobank.com.ua</vt:lpwstr>
  </property>
  <property fmtid="{D5CDD505-2E9C-101B-9397-08002B2CF9AE}" pid="5" name="MSIP_Label_ca96b720-f7d6-4971-9140-a46bfc7c4028_SetDate">
    <vt:lpwstr>2020-04-30T08:56:58.1185470Z</vt:lpwstr>
  </property>
  <property fmtid="{D5CDD505-2E9C-101B-9397-08002B2CF9AE}" pid="6" name="MSIP_Label_ca96b720-f7d6-4971-9140-a46bfc7c4028_Name">
    <vt:lpwstr>Публічна інформація</vt:lpwstr>
  </property>
  <property fmtid="{D5CDD505-2E9C-101B-9397-08002B2CF9AE}" pid="7" name="MSIP_Label_ca96b720-f7d6-4971-9140-a46bfc7c4028_Application">
    <vt:lpwstr>Microsoft Azure Information Protection</vt:lpwstr>
  </property>
  <property fmtid="{D5CDD505-2E9C-101B-9397-08002B2CF9AE}" pid="8" name="MSIP_Label_ca96b720-f7d6-4971-9140-a46bfc7c4028_ActionId">
    <vt:lpwstr>b1bf8699-239c-47b0-b2ab-3de9797a9b14</vt:lpwstr>
  </property>
  <property fmtid="{D5CDD505-2E9C-101B-9397-08002B2CF9AE}" pid="9" name="MSIP_Label_ca96b720-f7d6-4971-9140-a46bfc7c4028_Extended_MSFT_Method">
    <vt:lpwstr>Manual</vt:lpwstr>
  </property>
  <property fmtid="{D5CDD505-2E9C-101B-9397-08002B2CF9AE}" pid="10" name="Sensitivity">
    <vt:lpwstr>Публічна інформація</vt:lpwstr>
  </property>
</Properties>
</file>